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activeX/activeX1.xml" ContentType="application/vnd.ms-office.activeX+xml"/>
  <Override PartName="/xl/activeX/activeX1.bin" ContentType="application/vnd.ms-office.activeX"/>
  <Override PartName="/xl/activeX/activeX2.xml" ContentType="application/vnd.ms-office.activeX+xml"/>
  <Override PartName="/docProps/app.xml" ContentType="application/vnd.openxmlformats-officedocument.extended-properties+xml"/>
  <Override PartName="/docProps/custom.xml" ContentType="application/vnd.openxmlformats-officedocument.custom-properties+xml"/>
  <Override PartName="/xl/activeX/activeX3.xml" ContentType="application/vnd.ms-office.activeX+xml"/>
  <Override PartName="/xl/activeX/activeX2.bin" ContentType="application/vnd.ms-office.activeX"/>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Y:\ARA\AccDB\Formulare\B5\"/>
    </mc:Choice>
  </mc:AlternateContent>
  <xr:revisionPtr revIDLastSave="0" documentId="13_ncr:1_{A4EE77CC-E274-4ADE-B14E-2A8F22DD69E4}" xr6:coauthVersionLast="47" xr6:coauthVersionMax="47" xr10:uidLastSave="{00000000-0000-0000-0000-000000000000}"/>
  <bookViews>
    <workbookView xWindow="3075" yWindow="3075" windowWidth="28800" windowHeight="15345" xr2:uid="{00000000-000D-0000-FFFF-FFFF00000000}"/>
  </bookViews>
  <sheets>
    <sheet name="Eingabe" sheetId="2" r:id="rId1"/>
    <sheet name="ErklaerungenHMR2" sheetId="8" r:id="rId2"/>
    <sheet name="Erklaerungen_alt" sheetId="6" state="hidden" r:id="rId3"/>
    <sheet name="Texte" sheetId="9" state="hidden" r:id="rId4"/>
    <sheet name="ARAListe" sheetId="7" state="hidden" r:id="rId5"/>
    <sheet name="Kanalnetz" sheetId="5" state="hidden" r:id="rId6"/>
    <sheet name="Ausgabe" sheetId="3" state="hidden" r:id="rId7"/>
  </sheets>
  <definedNames>
    <definedName name="_xlnm._FilterDatabase" localSheetId="0" hidden="1">Eingabe!$A$9:$D$82</definedName>
    <definedName name="_xlnm._FilterDatabase" localSheetId="1" hidden="1">ErklaerungenHMR2!$A$2:$G$127</definedName>
    <definedName name="_xlnm.Print_Area" localSheetId="4">ARAListe!$A$1:$D$156</definedName>
    <definedName name="_xlnm.Print_Area" localSheetId="0">Eingabe!$A$1:$D$90</definedName>
    <definedName name="_xlnm.Print_Area" localSheetId="1">ErklaerungenHMR2!$A$3:$C$127</definedName>
    <definedName name="_xlnm.Print_Titles" localSheetId="4">ARAListe!$1:$1</definedName>
    <definedName name="_xlnm.Print_Titles" localSheetId="0">Eingabe!$9:$9</definedName>
    <definedName name="_xlnm.Print_Titles" localSheetId="2">Erklaerungen_alt!$2:$2</definedName>
    <definedName name="_xlnm.Print_Titles" localSheetId="1">ErklaerungenHMR2!$2:$2</definedName>
    <definedName name="K_ARAListe">ARAListe!$A$1:$D$156</definedName>
    <definedName name="K_ARAName">Eingabe!$D$3</definedName>
    <definedName name="K_ARANr">Eingabe!$D$4</definedName>
    <definedName name="K_Betriebsjahr">Eingabe!$D$6</definedName>
    <definedName name="K_Deutsch">Eingabe!$J$2</definedName>
    <definedName name="K_Konti">ErklaerungenHMR2!$A$2:$G$127</definedName>
    <definedName name="K_SprachSpalte">Eingabe!$K$2</definedName>
    <definedName name="K_SprachSpalteKonti">Eingabe!$K$8</definedName>
    <definedName name="K_Texte">Texte!$A$1:$C$100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B78" i="2" s="1"/>
  <c r="K2" i="2"/>
  <c r="B79" i="2" l="1"/>
  <c r="A156" i="7"/>
  <c r="B39" i="2"/>
  <c r="A5" i="2"/>
  <c r="B81" i="2"/>
  <c r="B20" i="2"/>
  <c r="B19" i="2"/>
  <c r="B61" i="2"/>
  <c r="A4" i="2"/>
  <c r="B22" i="2"/>
  <c r="B23" i="2"/>
  <c r="B68" i="2"/>
  <c r="B45" i="2"/>
  <c r="B62" i="2"/>
  <c r="B11" i="2"/>
  <c r="B21" i="2"/>
  <c r="B46" i="2"/>
  <c r="B63" i="2"/>
  <c r="B47" i="2"/>
  <c r="B67" i="2"/>
  <c r="B13" i="2"/>
  <c r="B30" i="2"/>
  <c r="B48" i="2"/>
  <c r="B69" i="2"/>
  <c r="B25" i="2"/>
  <c r="B14" i="2"/>
  <c r="B31" i="2"/>
  <c r="B52" i="2"/>
  <c r="B75" i="2"/>
  <c r="B15" i="2"/>
  <c r="B37" i="2"/>
  <c r="B53" i="2"/>
  <c r="B76" i="2"/>
  <c r="B12" i="2"/>
  <c r="B16" i="2"/>
  <c r="B38" i="2"/>
  <c r="B59" i="2"/>
  <c r="B70" i="2"/>
  <c r="B82" i="2"/>
  <c r="A6" i="2"/>
  <c r="B24" i="2"/>
  <c r="B71" i="2"/>
  <c r="A7" i="2"/>
  <c r="B50" i="2"/>
  <c r="B72" i="2"/>
  <c r="B51" i="2"/>
  <c r="A1" i="2"/>
  <c r="B64" i="2"/>
  <c r="A2" i="2"/>
  <c r="B17" i="2"/>
  <c r="B65" i="2"/>
  <c r="B77" i="2"/>
  <c r="A8" i="2"/>
  <c r="B73" i="2"/>
  <c r="B10" i="2"/>
  <c r="B74" i="2"/>
  <c r="A3" i="2"/>
  <c r="B18" i="2"/>
  <c r="B66" i="2"/>
  <c r="D1" i="7"/>
  <c r="A9" i="2"/>
  <c r="B9" i="2"/>
  <c r="A2" i="7"/>
  <c r="C9" i="2"/>
  <c r="D9" i="2"/>
  <c r="A1" i="7"/>
  <c r="B1" i="7"/>
  <c r="C1" i="7"/>
  <c r="D4" i="2"/>
  <c r="D3" i="2" l="1"/>
  <c r="E2" i="3"/>
  <c r="E22" i="8" l="1"/>
  <c r="E21" i="8"/>
  <c r="E88" i="8" l="1"/>
  <c r="E18" i="8" l="1"/>
  <c r="B80" i="2"/>
  <c r="B2" i="5" l="1"/>
  <c r="B4" i="5" l="1"/>
  <c r="B3" i="5"/>
  <c r="D5" i="2" s="1"/>
  <c r="D23" i="2" l="1"/>
  <c r="E105" i="8" l="1"/>
  <c r="D65" i="2"/>
  <c r="D64" i="2"/>
  <c r="E99" i="8"/>
  <c r="D50" i="2" l="1"/>
  <c r="E81" i="8"/>
  <c r="F81" i="2" l="1"/>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5" i="2"/>
  <c r="F14" i="2"/>
  <c r="F13" i="2"/>
  <c r="F12" i="2"/>
  <c r="F11" i="2"/>
  <c r="F16" i="2"/>
  <c r="E127" i="8" l="1"/>
  <c r="E126" i="8"/>
  <c r="E125" i="8"/>
  <c r="E124" i="8"/>
  <c r="E123" i="8"/>
  <c r="E122" i="8"/>
  <c r="E121" i="8"/>
  <c r="E120" i="8"/>
  <c r="E119" i="8"/>
  <c r="E118" i="8"/>
  <c r="E117" i="8"/>
  <c r="E116" i="8"/>
  <c r="E115" i="8"/>
  <c r="E114" i="8"/>
  <c r="E113" i="8"/>
  <c r="E112" i="8"/>
  <c r="E111" i="8"/>
  <c r="E110" i="8"/>
  <c r="E109" i="8"/>
  <c r="E108" i="8"/>
  <c r="E106" i="8"/>
  <c r="E104" i="8"/>
  <c r="E103" i="8"/>
  <c r="E102" i="8"/>
  <c r="E101" i="8"/>
  <c r="E100" i="8"/>
  <c r="E98" i="8"/>
  <c r="E97" i="8"/>
  <c r="E96" i="8"/>
  <c r="E95" i="8"/>
  <c r="E94" i="8"/>
  <c r="E93" i="8"/>
  <c r="E92" i="8"/>
  <c r="E91" i="8"/>
  <c r="E90" i="8"/>
  <c r="E89" i="8"/>
  <c r="E87" i="8"/>
  <c r="E86" i="8"/>
  <c r="E85" i="8"/>
  <c r="E84" i="8"/>
  <c r="E83" i="8"/>
  <c r="E82"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0" i="8"/>
  <c r="E19" i="8"/>
  <c r="E17" i="8"/>
  <c r="E16" i="8"/>
  <c r="E15" i="8"/>
  <c r="E14" i="8"/>
  <c r="E13" i="8"/>
  <c r="E12" i="8"/>
  <c r="E11" i="8"/>
  <c r="E10" i="8"/>
  <c r="E9" i="8"/>
  <c r="E8" i="8"/>
  <c r="E7" i="8"/>
  <c r="E6" i="8"/>
  <c r="E5" i="8"/>
  <c r="E4" i="8"/>
  <c r="E3" i="8"/>
  <c r="D49" i="2" l="1"/>
  <c r="BR2" i="3" l="1"/>
  <c r="BQ2" i="3"/>
  <c r="BS2" i="3"/>
  <c r="BP2" i="3"/>
  <c r="BO2" i="3"/>
  <c r="BL2" i="3"/>
  <c r="BK2" i="3"/>
  <c r="BJ2" i="3"/>
  <c r="BH2" i="3"/>
  <c r="BG2" i="3"/>
  <c r="BD2" i="3"/>
  <c r="BC2" i="3"/>
  <c r="BB2" i="3"/>
  <c r="AZ2" i="3"/>
  <c r="AY2" i="3"/>
  <c r="AX2" i="3"/>
  <c r="AW2" i="3"/>
  <c r="AV2" i="3"/>
  <c r="AU2" i="3"/>
  <c r="AT2" i="3"/>
  <c r="AS2" i="3"/>
  <c r="AP2" i="3"/>
  <c r="AO2" i="3"/>
  <c r="AN2" i="3"/>
  <c r="AM2" i="3"/>
  <c r="AK2" i="3"/>
  <c r="AJ2" i="3"/>
  <c r="AI2" i="3"/>
  <c r="AH2" i="3"/>
  <c r="AG2" i="3"/>
  <c r="AF2" i="3"/>
  <c r="AE2" i="3"/>
  <c r="AC2" i="3"/>
  <c r="AB2" i="3"/>
  <c r="AA2" i="3"/>
  <c r="Y2" i="3"/>
  <c r="X2" i="3"/>
  <c r="W2" i="3"/>
  <c r="V2" i="3"/>
  <c r="U2" i="3"/>
  <c r="T2" i="3"/>
  <c r="S2" i="3"/>
  <c r="P2" i="3"/>
  <c r="O2" i="3"/>
  <c r="N2" i="3"/>
  <c r="L2" i="3"/>
  <c r="K2" i="3"/>
  <c r="J2" i="3"/>
  <c r="I2" i="3"/>
  <c r="H2" i="3"/>
  <c r="G2" i="3"/>
  <c r="F2" i="3"/>
  <c r="D2" i="3"/>
  <c r="D17" i="2"/>
  <c r="M2" i="3" s="1"/>
  <c r="D22" i="2"/>
  <c r="D36" i="2"/>
  <c r="Z2" i="3" s="1"/>
  <c r="D29" i="2"/>
  <c r="AD2" i="3" s="1"/>
  <c r="D44" i="2"/>
  <c r="AL2" i="3" s="1"/>
  <c r="AQ2" i="3"/>
  <c r="D60" i="2"/>
  <c r="BA2" i="3" s="1"/>
  <c r="AR2" i="3" l="1"/>
  <c r="BE2" i="3"/>
  <c r="R2" i="3"/>
  <c r="Q2" i="3"/>
  <c r="BF2" i="3" l="1"/>
  <c r="B2" i="3"/>
  <c r="D71" i="2" l="1"/>
  <c r="D73" i="2"/>
  <c r="D81" i="2" s="1"/>
  <c r="A2" i="3"/>
  <c r="BI2" i="3" l="1"/>
  <c r="BN2" i="3" l="1"/>
  <c r="BM2" i="3"/>
  <c r="C2" i="3"/>
</calcChain>
</file>

<file path=xl/sharedStrings.xml><?xml version="1.0" encoding="utf-8"?>
<sst xmlns="http://schemas.openxmlformats.org/spreadsheetml/2006/main" count="1750" uniqueCount="1236">
  <si>
    <t>Erklärungen zu Konten</t>
  </si>
  <si>
    <t>Konto</t>
  </si>
  <si>
    <t>Bezeichnung</t>
  </si>
  <si>
    <t>Erklärung</t>
  </si>
  <si>
    <t>Aufwand</t>
  </si>
  <si>
    <t>Personalaufwand</t>
  </si>
  <si>
    <r>
      <t>Hinweis:</t>
    </r>
    <r>
      <rPr>
        <sz val="10"/>
        <rFont val="Arial"/>
        <family val="2"/>
      </rPr>
      <t xml:space="preserve"> Der Ersatz von Auslagen bei Dienstreisen gilt nicht als Personalaufwand, sondern als Sachaufwand (Konto 317).</t>
    </r>
  </si>
  <si>
    <t>Kommissionen</t>
  </si>
  <si>
    <t>Feste Entschädigungen, Sitzungsgelder.</t>
  </si>
  <si>
    <t>Besoldung Verwaltungspersonal
Besoldung Betriebspersonal</t>
  </si>
  <si>
    <t>Löhne, Teuerungs-, Familien- Geburts- und Kinderzulagen, Dienstalterszulagen und -geschenke, Entschädigungen für Überzeit und Pikettdienst.</t>
  </si>
  <si>
    <t>Sozialversicherungsbeiträge</t>
  </si>
  <si>
    <t>Arbeitgeberbeiträge an AHV und ALV.</t>
  </si>
  <si>
    <t>Personalversicherungsbeiträge</t>
  </si>
  <si>
    <t>Arbeitgeberbeiträge an Pensions-, Versicherungs- und Sparkassen.</t>
  </si>
  <si>
    <t>Unfall- und Krankenversicherungsbeiträge</t>
  </si>
  <si>
    <t>Arbeitgeberbeiträge für die Versicherung des Personals gegen Unfall und Krankheit.</t>
  </si>
  <si>
    <t>Dienstkleider, Wohnungs- und Verpflegungszulagen</t>
  </si>
  <si>
    <t>Dienst- und Schutzkleider. Im Sinne eines Lohnbestandteils oder einer Lohnergänzung begründete Verpflegungs- und Kleiderzulagen.</t>
  </si>
  <si>
    <t>Rentenleistungen</t>
  </si>
  <si>
    <t>Zulasten des Betriebs fallende Renten, Ruhegehälter inkl. Teuerungszulagen an pensionierte Mitarbeiter. Unfallrenten und Rentenablösungen.</t>
  </si>
  <si>
    <t>Entschädigungen an temporäre Arbeitskräfte</t>
  </si>
  <si>
    <t>Zahlungen an Dritte für den Einsatz temporärer Aushilfen als Ersatz für notwendiges eigenes Personal oder für ausserordentliche Arbeitseinsätze.</t>
  </si>
  <si>
    <t>Übriger Personalaufwand</t>
  </si>
  <si>
    <t>Anwerbung, Aus- und Weiterbildung von Personal, Kursgelder, Geschenke an das Personal, Personalanlässe und -ausflüge.</t>
  </si>
  <si>
    <t>Sachaufwand</t>
  </si>
  <si>
    <t>Aufwand für die Beschaffung aller Verbrauchsgüter, die der Betrieb in der betreffenden Rechnungsperiode verbraucht. Kosten für Dienstleistungen Dritter.</t>
  </si>
  <si>
    <t>Büromaterialien, Drucksachen</t>
  </si>
  <si>
    <t>Verbrauchsmaterialien für das Büro, Drucksachen, Fachliteratur, Zeitschriften.</t>
  </si>
  <si>
    <t>Mobilien, Maschinen, Fahrzeuge</t>
  </si>
  <si>
    <t>Büro- und Betriebsausstattungen, soweit sie nicht unter den Begriff der Investitionsausgaben fallen.</t>
  </si>
  <si>
    <t>Verbrauch an Wasser, Energie, Heizmaterialien.</t>
  </si>
  <si>
    <t>Strom</t>
  </si>
  <si>
    <t>Kosten für Stromverbrauch</t>
  </si>
  <si>
    <t>Wasser</t>
  </si>
  <si>
    <t>Kosten für Wasserverbrauch</t>
  </si>
  <si>
    <t>Heizöl</t>
  </si>
  <si>
    <t>Kosten für Heizölverbrauch</t>
  </si>
  <si>
    <r>
      <t>Hinweis:</t>
    </r>
    <r>
      <rPr>
        <sz val="10"/>
        <rFont val="Arial"/>
        <family val="2"/>
      </rPr>
      <t xml:space="preserve"> Grössere Heizmaterialvorräte am Ende des Jahres sind zu aktivieren.</t>
    </r>
  </si>
  <si>
    <t>Erdgas</t>
  </si>
  <si>
    <t>Andere Energieträger</t>
  </si>
  <si>
    <t>Kosten für Verbrauch anderer Energieträger</t>
  </si>
  <si>
    <t>Reinigungs-, Desinfektions- und Betriebsmaterialien, Chemikalien, Treibstoffe, Schmiermittel, Materialien für den baulichen und den übrigen Unterhalt, die das eigene Personal verarbeitet.</t>
  </si>
  <si>
    <t>Chemikalien für Phosphatfällung</t>
  </si>
  <si>
    <t>Chemikalien für Schlammbehandlung</t>
  </si>
  <si>
    <t>Übriges Verbrauchsmaterial</t>
  </si>
  <si>
    <r>
      <t>Hinweis:</t>
    </r>
    <r>
      <rPr>
        <sz val="10"/>
        <rFont val="Arial"/>
        <family val="2"/>
      </rPr>
      <t xml:space="preserve"> Büromaterialien und Drucksachen sind dem Konto 310 zu belasten.</t>
    </r>
  </si>
  <si>
    <t>Dienstleistungen Dritter für den baulichen Unterhalt</t>
  </si>
  <si>
    <t>Unterhalt der Gebäude, Tiefbauten und Umgebung (Ausbesserungs-, Instandhaltungs-, Reparatur- und Servicearbeiten). Ersatz von mit dem Gebäude verbundenen bzw. zum Gebäude gehörenden Mobilien.</t>
  </si>
  <si>
    <r>
      <t>Hinweis:</t>
    </r>
    <r>
      <rPr>
        <sz val="10"/>
        <rFont val="Arial"/>
        <family val="2"/>
      </rPr>
      <t xml:space="preserve"> Materialien, die das eigene Personal für den baulichen Unterhalt benötigt, sind dem Konto 313 zu belasten.</t>
    </r>
  </si>
  <si>
    <t>Dienstleistungen Dritter für den übrigen Unterhalt</t>
  </si>
  <si>
    <t>Unterhalt und Reparaturen von Mobiliar, Geräten, Instrumenten, Maschinen, Fahrzeugen und Einrichtungen.</t>
  </si>
  <si>
    <r>
      <t>Hinweis:</t>
    </r>
    <r>
      <rPr>
        <sz val="10"/>
        <rFont val="Arial"/>
        <family val="2"/>
      </rPr>
      <t xml:space="preserve"> Baulicher Unterhalt siehe Konto 314. Materialien, die das eigene Personal für den Unterhalt benötigt, sind dem Konto 313 zu belasten.</t>
    </r>
  </si>
  <si>
    <t>Mieten, Pachten und Benutzungsgebühren</t>
  </si>
  <si>
    <t>Mieten, Pachten und Baurechtszinsen für Hoch- und Tiefbauten für Maschinen, Geräte, Fahrzeuge, Räume und Plätze.</t>
  </si>
  <si>
    <r>
      <t>Hinweis:</t>
    </r>
    <r>
      <rPr>
        <sz val="10"/>
        <rFont val="Arial"/>
        <family val="2"/>
      </rPr>
      <t xml:space="preserve"> Diesem Konto sind sämtliche Kosten, wie sie vom Vermieter in Rechnung gestellt werden, zu belasten.</t>
    </r>
  </si>
  <si>
    <t>Spesenentschädigung</t>
  </si>
  <si>
    <t>Reise- und Spesenentschädigungen an das eigene Personal, Behörden- und Kommissionsmitglieder (inkl. Ersatz von Telefon- und Portoauslagen). Repräsentationskosten.</t>
  </si>
  <si>
    <t>Schlammbeseitigung</t>
  </si>
  <si>
    <t>Aufwendungen Dritter für die Schlammbeseitigung</t>
  </si>
  <si>
    <t>Rechengut- und Sandbeseitigung</t>
  </si>
  <si>
    <t>Aufwendungen Dritter für die Beseitigung von Rechengut und Sand.</t>
  </si>
  <si>
    <t>Honorare, Expertisen, Projektierungskosten</t>
  </si>
  <si>
    <t>Honorare für Anwälte, Notare, Vorträge, Vorprojekte. Gutachten und Expertisen durch Dritte.</t>
  </si>
  <si>
    <r>
      <t>Hinweis:</t>
    </r>
    <r>
      <rPr>
        <sz val="10"/>
        <rFont val="Arial"/>
        <family val="2"/>
      </rPr>
      <t xml:space="preserve"> Honorare an Ärzte für das eigene Personal sind dem Konto 309 zu belasten.</t>
    </r>
  </si>
  <si>
    <t>Sachversicherungsprämien</t>
  </si>
  <si>
    <t>Prämien für die Versicherung von Haftpflicht, Maschinenbruch etc.</t>
  </si>
  <si>
    <t>Übrige Dienstleistungen</t>
  </si>
  <si>
    <r>
      <t>Hinweis:</t>
    </r>
    <r>
      <rPr>
        <sz val="10"/>
        <rFont val="Arial"/>
        <family val="2"/>
      </rPr>
      <t xml:space="preserve"> Entschädigungen an temporäre Aushilfen sind dem Konto 308 zu belasten.</t>
    </r>
  </si>
  <si>
    <t>Übriger Sachaufwand</t>
  </si>
  <si>
    <t>In den Sammelkonten 310 - 318 nicht erfasster Sachaufwand wie Eigenversicherung für Sachschäden, Inkonvenienzentschädigungen, Schadenersatzleistungen, Mitgliederbeiträge.</t>
  </si>
  <si>
    <t>Passivzinsen</t>
  </si>
  <si>
    <t>Zinsen für die Inanspruchnahme fremder Mittel.</t>
  </si>
  <si>
    <t>Kurzfristige Schulden</t>
  </si>
  <si>
    <t>Kontokorrentschulden bei Banken und kurzfristige Darlehensschulden zur Überbrückung vorübergehender Liquiditätsengpässen.</t>
  </si>
  <si>
    <t>Mittel- und langfristige Schulden</t>
  </si>
  <si>
    <t>Schulden aus Investitionen.</t>
  </si>
  <si>
    <t>Passivzinsen, die nicht in den Konten 321 und 322 erfasst sind.</t>
  </si>
  <si>
    <t>Abschreibungen</t>
  </si>
  <si>
    <t>auf Guthaben und Anlagen des Finanzvermögens
auf den Buchwerten des Verwaltungsvermögens</t>
  </si>
  <si>
    <t>Finanzvermögen</t>
  </si>
  <si>
    <t>Verwaltungsvermögen, ordentliche Abschreibungen</t>
  </si>
  <si>
    <t>Ordentliche Abschreibungen auf Anlagen des Verwaltungsvermögens (Hoch- und Tiefbauten, Mobilien und andere aktivierten Ausgaben).</t>
  </si>
  <si>
    <t>Verwaltungsvermögen, zusätzliche Abschreibungen</t>
  </si>
  <si>
    <t>Abschreibungen auf Anlagen des Verwaltungsvermögens, die über die ordentlichen Abschreibungen hinausgehen.</t>
  </si>
  <si>
    <t>Einlagen</t>
  </si>
  <si>
    <t>Reservierung bestimmter Einnahmen für besondere Aufgaben.
Verwendung des Betriebsüberschusses.</t>
  </si>
  <si>
    <t>Spezialfinanzierung</t>
  </si>
  <si>
    <t>Spezialfonds</t>
  </si>
  <si>
    <t>Reservierung bestimmter Einnahmen für eine besondere Verwaltungsaufgabe.</t>
  </si>
  <si>
    <t>Vorfinanzierung</t>
  </si>
  <si>
    <t>Bildung von Reserven für künftige Werke und Aufgaben.</t>
  </si>
  <si>
    <t>Ertragsüberschuss</t>
  </si>
  <si>
    <t>Interne Verrechnungen</t>
  </si>
  <si>
    <t>Zwischen einzelnen Dienststellen (Aufgabenbereiche) z.B. Kanalnetz, Pumpwerke notwendige interne Verrechnungen.</t>
  </si>
  <si>
    <t>Verrechnete Personalkosten</t>
  </si>
  <si>
    <t>Interne Verrechnung von Personalkosten, die in der Kostengruppe 30 belastet sind, unter Berücksichtigung allfälliger Rückerstattungen an den Personalaufwand.</t>
  </si>
  <si>
    <t>Verrechneter Sachaufwand</t>
  </si>
  <si>
    <t>Interne Verrechnung von Sachaufwand, der in der Kostengruppe 31 belastet ist.</t>
  </si>
  <si>
    <t>Ertrag</t>
  </si>
  <si>
    <t>Vermögenserträge</t>
  </si>
  <si>
    <t>Aktivzinsen und andere Erträge aus Geld- und Kapitalanlagen des Finanz- und Verwaltungsvermögens.</t>
  </si>
  <si>
    <t>Bankkontokorrente</t>
  </si>
  <si>
    <t>Aktivzinsen aus Bankkontokorrentguthaben.</t>
  </si>
  <si>
    <t>Mieten, Pacht- und Baurechtszinsen aus Liegenschaften des Verwaltungsvermögens.</t>
  </si>
  <si>
    <t>Entgelte</t>
  </si>
  <si>
    <t>Erträge aus Leistungen und Lieferungen, die für Dritte erbracht werden.</t>
  </si>
  <si>
    <t>Schlammbehandlung für Dritte</t>
  </si>
  <si>
    <t>Erträge aus der Behandlung von Schlamm oder der Benützung betriebseigener Einrichtungen zu diesem Zweck durch Dritte.</t>
  </si>
  <si>
    <t>Verkäufe</t>
  </si>
  <si>
    <t>Erlöse aus Lieferung von Materialien.</t>
  </si>
  <si>
    <t>Stromverkauf</t>
  </si>
  <si>
    <t>Erlös aus Verkauf von Strom.</t>
  </si>
  <si>
    <t>Klärgasverkauf</t>
  </si>
  <si>
    <t>Erlös aus Verkauf von Klärgas.</t>
  </si>
  <si>
    <t>Klärschlammverkauf</t>
  </si>
  <si>
    <t>Erlös aus Verkauf von Klärschlamm.</t>
  </si>
  <si>
    <t>Kompostverkauf</t>
  </si>
  <si>
    <t>Erlös aus Verkauf von Kompost.</t>
  </si>
  <si>
    <t>Verkauf von Energie aus Wärmepumpen</t>
  </si>
  <si>
    <t>Erlös aus Verkauf von Energie aus Wärmepumpen.</t>
  </si>
  <si>
    <t>435....</t>
  </si>
  <si>
    <t>Übrige Verkäufe</t>
  </si>
  <si>
    <t>Erlöse aus anderen Verkäufen.</t>
  </si>
  <si>
    <t>Rückerstattungen</t>
  </si>
  <si>
    <t>Erträge, die eine Aufwandminderung bedeuten.</t>
  </si>
  <si>
    <t>Rückerstattungen FAK, EO</t>
  </si>
  <si>
    <t>Rückerstattungen von Kinderzulagen und Entschädigungen Erwerbsersatzordnung.</t>
  </si>
  <si>
    <t>Versicherungsleistungen an Personalaufwand</t>
  </si>
  <si>
    <t>Leistungen von Unfall- und Krankenversicherungen.</t>
  </si>
  <si>
    <t>Versicherungsleistungen an Sachaufwand</t>
  </si>
  <si>
    <t>Leistungen der Maschinenbruchversicherung.</t>
  </si>
  <si>
    <t>Übrige Erträge</t>
  </si>
  <si>
    <t>Entgelte, die in obigen Sammelkonten nicht erfasst sind.</t>
  </si>
  <si>
    <t>Rückerstattungen von Gemeinwesen</t>
  </si>
  <si>
    <t>Rückerstattungen von Gemeinwesen, für die der Kläranlagebetrieb eine Aufgabe erfüllt.</t>
  </si>
  <si>
    <t>Finanzierungsbeiträge von Gemeinden</t>
  </si>
  <si>
    <t>Betriebskostenbeiträge der Gemeinden.</t>
  </si>
  <si>
    <t>Entnahmen</t>
  </si>
  <si>
    <t>Entnahme reservierter Einnahmen für eine besondere Verwaltungsaufgabe.</t>
  </si>
  <si>
    <t>Vorfinanzierungen</t>
  </si>
  <si>
    <t>Verwendung von Reserven für die dafür bestimmte Aufgabe.</t>
  </si>
  <si>
    <t>Aufwandüberschuss</t>
  </si>
  <si>
    <t>Interne Verrechnung von Personalkosten, die unter Konto 390 einer anderen Dienststelle belastet wurden.</t>
  </si>
  <si>
    <t>Interne Verrechnung von Sachaufwand, die unter Konto 391 einer anderen Dienststelle verrechnet wurden.</t>
  </si>
  <si>
    <t>ARA-Name</t>
  </si>
  <si>
    <t>T</t>
  </si>
  <si>
    <t>RF</t>
  </si>
  <si>
    <t>DB5_ARAT</t>
  </si>
  <si>
    <t>EF</t>
  </si>
  <si>
    <t>DB5_KANAL</t>
  </si>
  <si>
    <t>ARA-Nr.</t>
  </si>
  <si>
    <t>N</t>
  </si>
  <si>
    <t>DB5_ARA/DS111_ARA</t>
  </si>
  <si>
    <t>Betriebsjahr</t>
  </si>
  <si>
    <t>DB5_JAHR</t>
  </si>
  <si>
    <t>Anzahl Betriebspersonal</t>
  </si>
  <si>
    <t>DB5_BETRP</t>
  </si>
  <si>
    <t>(Anzahl Betriebspersonal bei nebenamtlichem Personal = jährliche Arbeitsstunden * 0.0005)</t>
  </si>
  <si>
    <t>Fr.</t>
  </si>
  <si>
    <t>Besoldungen, Sitzungsgelder an Vorstand und Kommissionen</t>
  </si>
  <si>
    <t>DB5_015</t>
  </si>
  <si>
    <t>Besoldungen,Verwaltungs- und Betriebspersonal</t>
  </si>
  <si>
    <t>DB5_020</t>
  </si>
  <si>
    <t>Besoldungen temporäre Arbeitskräfte</t>
  </si>
  <si>
    <t>DB5_308</t>
  </si>
  <si>
    <t>303-305,395</t>
  </si>
  <si>
    <t>Sozialleistungen (AHV, AlV, PK, NBU, BU, KK)</t>
  </si>
  <si>
    <t>DB5_030</t>
  </si>
  <si>
    <t>306,307,309</t>
  </si>
  <si>
    <t>DB5_306</t>
  </si>
  <si>
    <t>DB5_390</t>
  </si>
  <si>
    <r>
      <t xml:space="preserve">Total Personalaufwand 300-309,390  </t>
    </r>
    <r>
      <rPr>
        <b/>
        <sz val="10"/>
        <rFont val="Arial"/>
        <family val="2"/>
      </rPr>
      <t>(a)</t>
    </r>
  </si>
  <si>
    <t>===&gt;</t>
  </si>
  <si>
    <t>DB5_041</t>
  </si>
  <si>
    <t>abzüglich</t>
  </si>
  <si>
    <t>436.1/2</t>
  </si>
  <si>
    <t>Rückerstattungen (FAK, EO),Vers.-Leistungen</t>
  </si>
  <si>
    <t>DB5_436</t>
  </si>
  <si>
    <t>Eigenleistungen für Investitionen</t>
  </si>
  <si>
    <t>DB5_438</t>
  </si>
  <si>
    <t>DB5_4901</t>
  </si>
  <si>
    <r>
      <t xml:space="preserve">Total Aufwandminderungen 436-438,490  </t>
    </r>
    <r>
      <rPr>
        <b/>
        <sz val="10"/>
        <rFont val="Arial"/>
        <family val="2"/>
      </rPr>
      <t>(b)</t>
    </r>
  </si>
  <si>
    <t>DB5_436T2</t>
  </si>
  <si>
    <t>Personalaufwand, netto  (c = a - b)</t>
  </si>
  <si>
    <t>DB5_048</t>
  </si>
  <si>
    <t>Sachkosten</t>
  </si>
  <si>
    <t>Büromaterialien (inkl.Drucksachen, Fachliteratur)</t>
  </si>
  <si>
    <t>DB5_310</t>
  </si>
  <si>
    <t>Anschaffungen (Maschinen, Mobilien, Werkzeuge usw.)</t>
  </si>
  <si>
    <t>DB5_050</t>
  </si>
  <si>
    <t>DB5_061</t>
  </si>
  <si>
    <t>DB5_064</t>
  </si>
  <si>
    <t>Heizoel</t>
  </si>
  <si>
    <t>DB5_062</t>
  </si>
  <si>
    <t>DB5_063</t>
  </si>
  <si>
    <t xml:space="preserve">312... </t>
  </si>
  <si>
    <t>DB5_312X</t>
  </si>
  <si>
    <t>Total Energie, Wasser, Heizmaterial 312</t>
  </si>
  <si>
    <t>DB5_060</t>
  </si>
  <si>
    <t>DB5_110</t>
  </si>
  <si>
    <t>DB5_161</t>
  </si>
  <si>
    <t>313...</t>
  </si>
  <si>
    <t>DB5_180</t>
  </si>
  <si>
    <t>Total Verbrauchsmaterialien 313</t>
  </si>
  <si>
    <t>DB5_190</t>
  </si>
  <si>
    <t>Baulicher Unterhalt an Gebäuden und Umgebung</t>
  </si>
  <si>
    <t>DB5_200</t>
  </si>
  <si>
    <t>Unterhalt der Maschinen, Geräte und Einrichtungen</t>
  </si>
  <si>
    <t>DB5_210</t>
  </si>
  <si>
    <t>DB5_220</t>
  </si>
  <si>
    <t>DB5_221</t>
  </si>
  <si>
    <t>DB5_222</t>
  </si>
  <si>
    <t>DB5_223</t>
  </si>
  <si>
    <t>318...</t>
  </si>
  <si>
    <t>DB5_224</t>
  </si>
  <si>
    <t>Total Dienstleistungen durch Dritte 318</t>
  </si>
  <si>
    <t>DB5_225</t>
  </si>
  <si>
    <t>Miet- und Benützungsgebühren</t>
  </si>
  <si>
    <t>DB5_316</t>
  </si>
  <si>
    <t>DB5_317</t>
  </si>
  <si>
    <t>DB5_319</t>
  </si>
  <si>
    <t>DB5_391</t>
  </si>
  <si>
    <t>Total anderer Sachaufwand 316-319,391</t>
  </si>
  <si>
    <t>DB5_316T2</t>
  </si>
  <si>
    <t>DB5_249</t>
  </si>
  <si>
    <t>Miet- und Pachtzinseinnahmen</t>
  </si>
  <si>
    <t>DB5_427</t>
  </si>
  <si>
    <t>Ertrag aus Schlammbehandlung für Dritte</t>
  </si>
  <si>
    <t>DB5_434</t>
  </si>
  <si>
    <t>Verkauf von Strom</t>
  </si>
  <si>
    <t>DB5_260</t>
  </si>
  <si>
    <t>Verkauf von Klärgas</t>
  </si>
  <si>
    <t>DB5_261</t>
  </si>
  <si>
    <t>Verkauf von Klärschlamm</t>
  </si>
  <si>
    <t>DB5_262</t>
  </si>
  <si>
    <t>Verkauf Kompost</t>
  </si>
  <si>
    <t>DB5_263</t>
  </si>
  <si>
    <t>Verkauf von Energie aus Wärmepumpe</t>
  </si>
  <si>
    <t>DB5_264</t>
  </si>
  <si>
    <t>435...</t>
  </si>
  <si>
    <t>DB5_435X</t>
  </si>
  <si>
    <t>Total Verkaufserlöse 435</t>
  </si>
  <si>
    <t>DB5_265</t>
  </si>
  <si>
    <t>Versicherungsleistungen</t>
  </si>
  <si>
    <t>DB5_270</t>
  </si>
  <si>
    <t>Übrige Erträge (keine Abwassergebühren)</t>
  </si>
  <si>
    <t>DB5_439</t>
  </si>
  <si>
    <t>DB5_4902</t>
  </si>
  <si>
    <t>DB5_281</t>
  </si>
  <si>
    <t>Sachaufwand, netto  (f = d - e)</t>
  </si>
  <si>
    <t>DB5_282</t>
  </si>
  <si>
    <t>Kapitalkosten</t>
  </si>
  <si>
    <t>321-329</t>
  </si>
  <si>
    <t>DB5_321</t>
  </si>
  <si>
    <t>331/332</t>
  </si>
  <si>
    <t>DB5_331</t>
  </si>
  <si>
    <t>Personalaufwand netto + Sachaufwand netto</t>
  </si>
  <si>
    <t>Personalaufwand netto + Sachaufwand netto
+ Passivzinsen + Abschreibungen</t>
  </si>
  <si>
    <t>DB5_287</t>
  </si>
  <si>
    <t>Spezialfonds, Vorfinanzierungen</t>
  </si>
  <si>
    <t>DB5_38A</t>
  </si>
  <si>
    <t>DB5_48A</t>
  </si>
  <si>
    <t>Finanzierungsbeiträge</t>
  </si>
  <si>
    <t>Beiträge der Gemeinden</t>
  </si>
  <si>
    <t>DB5_452</t>
  </si>
  <si>
    <t>Ergebnis</t>
  </si>
  <si>
    <t>Mehraufwand</t>
  </si>
  <si>
    <t>DB5_Aufw</t>
  </si>
  <si>
    <t>Mehrertrag</t>
  </si>
  <si>
    <t>DB5_Ertr</t>
  </si>
  <si>
    <t>Bemerkungen</t>
  </si>
  <si>
    <t>C</t>
  </si>
  <si>
    <t>DB5_Bem1</t>
  </si>
  <si>
    <t>DB5_Bem2</t>
  </si>
  <si>
    <t>DB5_Bem3</t>
  </si>
  <si>
    <t>DB5_Bem4</t>
  </si>
  <si>
    <t>DB5_Bem5</t>
  </si>
  <si>
    <t>DB5_ARA</t>
  </si>
  <si>
    <t>DS111_ARA</t>
  </si>
  <si>
    <t>DB5_AUFW</t>
  </si>
  <si>
    <t>DB5_ERTR</t>
  </si>
  <si>
    <t>DB5_BEM1</t>
  </si>
  <si>
    <t>DB5_BEM2</t>
  </si>
  <si>
    <t>DB5_BEM3</t>
  </si>
  <si>
    <t>DB5_BEM4</t>
  </si>
  <si>
    <t>DB5_BEM5</t>
  </si>
  <si>
    <t>DB5_MTOT</t>
  </si>
  <si>
    <t>DB5_VORL</t>
  </si>
  <si>
    <t>Nr.</t>
  </si>
  <si>
    <t>Kat.</t>
  </si>
  <si>
    <t>Arosa</t>
  </si>
  <si>
    <t>Avers (Am Bach)</t>
  </si>
  <si>
    <t>Avers (Campsut)</t>
  </si>
  <si>
    <t>Avers (Cresta)</t>
  </si>
  <si>
    <t>Avers (Cröt)</t>
  </si>
  <si>
    <t>Avers (Juf)</t>
  </si>
  <si>
    <t>Avers (Oberpürt)</t>
  </si>
  <si>
    <t>Avers (Underpürt)</t>
  </si>
  <si>
    <t>Breil/Brigels (Sorts)</t>
  </si>
  <si>
    <t>Brusio (Li Geri)</t>
  </si>
  <si>
    <t>Brusio (Miralago)</t>
  </si>
  <si>
    <t>Buseno (Aurel)</t>
  </si>
  <si>
    <t>Buseno (Paese)</t>
  </si>
  <si>
    <t>Castaneda</t>
  </si>
  <si>
    <t>Cazis (Waldau)</t>
  </si>
  <si>
    <t>Chur</t>
  </si>
  <si>
    <t>Davos (Gadenstatt)</t>
  </si>
  <si>
    <t>Davos (Glaris)</t>
  </si>
  <si>
    <t>Davos (Monstein)</t>
  </si>
  <si>
    <t>Disentis/Mustér (Disla)</t>
  </si>
  <si>
    <t>Disentis/Mustér (Raveras)</t>
  </si>
  <si>
    <t>Domat/Ems (Tuma Lunga)</t>
  </si>
  <si>
    <t>Flims</t>
  </si>
  <si>
    <t>Lostallo</t>
  </si>
  <si>
    <t>Luzein (Dalvazza)</t>
  </si>
  <si>
    <t>Medel/Lucmagn (Curaglia)</t>
  </si>
  <si>
    <t>Medel/Lucmagn (Fuorns)</t>
  </si>
  <si>
    <t>Mesocco (Deira)</t>
  </si>
  <si>
    <t>Mesocco (San Bernardino)</t>
  </si>
  <si>
    <t>Poschiavo (Li Geri)</t>
  </si>
  <si>
    <t>Rhäzüns (Abfüllanlage)</t>
  </si>
  <si>
    <t>Rongellen</t>
  </si>
  <si>
    <t>Rossa</t>
  </si>
  <si>
    <t>Samnaun</t>
  </si>
  <si>
    <t>Schluein (Gruob)</t>
  </si>
  <si>
    <t>Scuol (Sot Ruinas)</t>
  </si>
  <si>
    <t>Seewis i.P. (Vorderes Prättigau)</t>
  </si>
  <si>
    <t>Sils i.E./Segl (Fex)</t>
  </si>
  <si>
    <t>Silvaplana</t>
  </si>
  <si>
    <t>Sufers</t>
  </si>
  <si>
    <t>Sumvitg (Laus)</t>
  </si>
  <si>
    <t>Trimmis (Rauchgaswäscher KVA)</t>
  </si>
  <si>
    <t>Trin (Dàbi)</t>
  </si>
  <si>
    <t>Trun (Zavragia)</t>
  </si>
  <si>
    <t>Tujetsch</t>
  </si>
  <si>
    <t>Tujetsch (Cavorgia)</t>
  </si>
  <si>
    <t>Vals (Camp)</t>
  </si>
  <si>
    <t>Vaz/Obervaz (Canius)</t>
  </si>
  <si>
    <t>Vaz/Obervaz (Faschas)</t>
  </si>
  <si>
    <t>Zernez</t>
  </si>
  <si>
    <t>Zernez (Brail)</t>
  </si>
  <si>
    <t>Zillis-Reischen (Val Schons)</t>
  </si>
  <si>
    <t>Entlöhnung, Versicherung, Anwerbung, Ausbildung und Information, Gewährung von Naturalleistungen, Zulagen oder Vergünstigungen jeglicher Art an das aktive Personal sowie an temporäre Arbeitskräfte. (Als Ersatz für notwendiges eigenes Personal, auch wenn nur ein Auftragsverhältnis besteht).
Ruhegehälter an Pensionierte, für deren Lohnzahlungen der Betrieb zuständig war.</t>
  </si>
  <si>
    <t>Kosten für Erdgasverbrauch</t>
  </si>
  <si>
    <t>Sämtliche übrige Dienstleistungen durch Dritte wie Porti und Frachten, Telefon-, Fernseh-, Postcheck- und Bankgebühren, Konzessionsgebühren, Verwaltungskostenbeiträge, Motorfahrzeugsteuern und andere Steuern. Vermessungs- und Vermarktungskosten an Dritte</t>
  </si>
  <si>
    <t>Übrige Passivzinsen</t>
  </si>
  <si>
    <t>Uneinbringliche Guthaben. Tatsächlich eingetretene Wertverminderungen auf Anlagen des Finanzvermögens.</t>
  </si>
  <si>
    <t>Miet- und Pachtzinzerträge</t>
  </si>
  <si>
    <t>Verwendung reservierter Einnahmen für besondere Aufgaben. Deckung des Betriebsdefizits.</t>
  </si>
  <si>
    <t>Zwischen einzelnen Dienststellen (Aufgabenbereiche), z.B. Verwaltung, notwendige interne Verrechnungen.</t>
  </si>
  <si>
    <t>491
(490.02)</t>
  </si>
  <si>
    <t>490.01
(490.01)</t>
  </si>
  <si>
    <t>Ferrera (Ausserferrera)</t>
  </si>
  <si>
    <t>Bundesamt für Umwelt</t>
  </si>
  <si>
    <t>Sprache</t>
  </si>
  <si>
    <t>D</t>
  </si>
  <si>
    <t>I</t>
  </si>
  <si>
    <t>Davos (Wiesen)</t>
  </si>
  <si>
    <t>Scuol (S-charl)</t>
  </si>
  <si>
    <t>Schiers (Schuders)</t>
  </si>
  <si>
    <t>Avers (Loretsch Hus)</t>
  </si>
  <si>
    <t>Landquart</t>
  </si>
  <si>
    <t>Landquart (Papierfabrik)</t>
  </si>
  <si>
    <t>Arosa (Calfreisen)</t>
  </si>
  <si>
    <t>Arosa (Langwies)</t>
  </si>
  <si>
    <t>Arosa (Lüen)</t>
  </si>
  <si>
    <t>Arosa (Molinis)</t>
  </si>
  <si>
    <t>Lumnezia (Cons)</t>
  </si>
  <si>
    <t>Lumnezia (Cumbel)</t>
  </si>
  <si>
    <t>Lumnezia (Degen)</t>
  </si>
  <si>
    <t>Lumnezia (Lumbrein)</t>
  </si>
  <si>
    <t>Lumnezia (Nussaus)</t>
  </si>
  <si>
    <t>Lumnezia (Peiden)</t>
  </si>
  <si>
    <t>Lumnezia (Suraua)</t>
  </si>
  <si>
    <t>Lumnezia (Surin)</t>
  </si>
  <si>
    <t>Lumnezia (Vella)</t>
  </si>
  <si>
    <t>Lumnezia (Vrin)</t>
  </si>
  <si>
    <t>Safiental (Brün)</t>
  </si>
  <si>
    <t>Safiental (Camanaboden)</t>
  </si>
  <si>
    <t>Safiental (Dutjen)</t>
  </si>
  <si>
    <t>Safiental (Safien-Platz)</t>
  </si>
  <si>
    <t>Safiental (Sculms Mittelhof)</t>
  </si>
  <si>
    <t>Safiental (Sculms Vorderhof)</t>
  </si>
  <si>
    <t>Safiental (Tenna Innerberg)</t>
  </si>
  <si>
    <t>Safiental (Tenna)</t>
  </si>
  <si>
    <t>Safiental (Valendas)</t>
  </si>
  <si>
    <t>Safiental (Versam)</t>
  </si>
  <si>
    <t>Valsot (Martina)</t>
  </si>
  <si>
    <t>Valsot (Ramosch)</t>
  </si>
  <si>
    <t>Valsot (San Niclà)</t>
  </si>
  <si>
    <t>Valsot (Seraplana)</t>
  </si>
  <si>
    <t>Ilanz/Glion (Duvin)</t>
  </si>
  <si>
    <t>Ilanz/Glion (Pigniu)</t>
  </si>
  <si>
    <t>Ilanz/Glion (Pitasch)</t>
  </si>
  <si>
    <t>Ilanz/Glion (Riein)</t>
  </si>
  <si>
    <t>Ilanz/Glion (Rueun)</t>
  </si>
  <si>
    <t>Sils i.E./Segl (Plaun da Lej)</t>
  </si>
  <si>
    <t>Avers (Vorderbergalga)</t>
  </si>
  <si>
    <t>Albula/Alvra (Alvaneu)</t>
  </si>
  <si>
    <t>Albula/Alvra (Surava)</t>
  </si>
  <si>
    <t>Albula/Alvra (Tiefencastel)</t>
  </si>
  <si>
    <t>Bregaglia (Isola)</t>
  </si>
  <si>
    <t>Calanca (Arvigo)</t>
  </si>
  <si>
    <t>Ferrera (Innerferrera)</t>
  </si>
  <si>
    <t>Lumnezia (Silgin)</t>
  </si>
  <si>
    <t>Scuol (Ardez)</t>
  </si>
  <si>
    <t>Scuol (Bos-cha)</t>
  </si>
  <si>
    <t>Scuol (Ftan)</t>
  </si>
  <si>
    <t>Scuol (Guarda)</t>
  </si>
  <si>
    <t>Scuol (Sur En)</t>
  </si>
  <si>
    <t>Vals (St. Martin)</t>
  </si>
  <si>
    <t>Zernez (Lavin)</t>
  </si>
  <si>
    <t>Zernez (Susch)</t>
  </si>
  <si>
    <t>Safiental (Carrera)</t>
  </si>
  <si>
    <t>Obersaxen Mundaun (Flond)</t>
  </si>
  <si>
    <t>Obersaxen Mundaun (Valata)</t>
  </si>
  <si>
    <t>Surses (Bivio)</t>
  </si>
  <si>
    <t>Surses (Cunter)</t>
  </si>
  <si>
    <t>Surses (Marmorera)</t>
  </si>
  <si>
    <t>Surses (Mulegns)</t>
  </si>
  <si>
    <t>Surses (Sur)</t>
  </si>
  <si>
    <t>Bergün Filisur</t>
  </si>
  <si>
    <t>Ferrera (Magic Wood, Camping)</t>
  </si>
  <si>
    <t>Safiental (Zalön Dörfli)</t>
  </si>
  <si>
    <t>Thusis (Mutten)</t>
  </si>
  <si>
    <t>aktualisiert:</t>
  </si>
  <si>
    <t>Tschappina (Usser Glas)</t>
  </si>
  <si>
    <t>Rheinwald (Hinterrhein)</t>
  </si>
  <si>
    <t>Rheinwald (Medels i.Rh.)</t>
  </si>
  <si>
    <t>Rheinwald (Nufenen)</t>
  </si>
  <si>
    <t>Rheinwald (Splügen)</t>
  </si>
  <si>
    <t>Bregaglia</t>
  </si>
  <si>
    <t>Calanca (Braggio Stabbio)</t>
  </si>
  <si>
    <t>Safiental (Turrahus)</t>
  </si>
  <si>
    <t>Löhne des Verwaltungs- und Betriebspersonals</t>
  </si>
  <si>
    <t>Entschädigung für temporäre Arbeitskräfte</t>
  </si>
  <si>
    <t>3050-3059</t>
  </si>
  <si>
    <t>3090-3099</t>
  </si>
  <si>
    <t>Rückerstattungen und Kostenbeteiligungen Dritter</t>
  </si>
  <si>
    <t>4310-4312</t>
  </si>
  <si>
    <t>Aktivierung Eigenleistungen</t>
  </si>
  <si>
    <t>Interne Verrechnung von Dienstleistungen (Personal)</t>
  </si>
  <si>
    <t>3100-3109</t>
  </si>
  <si>
    <t>Personalkosten
(inkl. Verwaltung und Kommissionen)</t>
  </si>
  <si>
    <t>Material- und Warenaufwand</t>
  </si>
  <si>
    <t>3110-3119</t>
  </si>
  <si>
    <t>Ver- und Entsorgung Liegenschaften Verwaltungsvermögen (Wasser)</t>
  </si>
  <si>
    <t>Ver- und Entsorgung Liegenschaften Verwaltungsvermögen (Heizöl)</t>
  </si>
  <si>
    <t>Ver- und Entsorgung Liegenschaften Verwaltungsvermögen (Erdgas)</t>
  </si>
  <si>
    <t>Ver- und Entsorgung Liegenschaften Verwaltungsvermögen (andere Energieträger)</t>
  </si>
  <si>
    <t>Material- und Warenaufwand (Chemikalien Phosphatfällung)</t>
  </si>
  <si>
    <t>Material- und Warenaufwand (Chemikalien Schlammbehandlung)</t>
  </si>
  <si>
    <t>Material- und Warenaufwand (Übriges Verbrauchsmaterial)</t>
  </si>
  <si>
    <t>Total Verbrauchsmaterialien</t>
  </si>
  <si>
    <t>Baulicher und betrieblicher Unterhalt</t>
  </si>
  <si>
    <t>3140-3149</t>
  </si>
  <si>
    <t>Unterhalt Mobilien und immaterielle Anlagen</t>
  </si>
  <si>
    <t>3150-3159</t>
  </si>
  <si>
    <t>Total Sachaufwand 310-319,391  (d)</t>
  </si>
  <si>
    <t>Total Betriebserträge 427-439,490  (e)</t>
  </si>
  <si>
    <t>3130-3139</t>
  </si>
  <si>
    <t>Dienstleistungen und Honorare (Honorare, Expertisen, Projektierungskosten)</t>
  </si>
  <si>
    <t>Dienstleistungen und Honorare (Sachversicherungsprämien)</t>
  </si>
  <si>
    <t>Dienstleistungen und Honorare (Übrige Dienstleistungen)</t>
  </si>
  <si>
    <t>Total Dienstleistungen und Honorare</t>
  </si>
  <si>
    <t>3160-3169</t>
  </si>
  <si>
    <t>Spesenentschädigungen</t>
  </si>
  <si>
    <t>Total anderer Sachaufwand</t>
  </si>
  <si>
    <t>Pacht- und Mietzinse Finanz- und Verwaltungsvermögen</t>
  </si>
  <si>
    <t>Erlös aus Verkäufen (Strom)</t>
  </si>
  <si>
    <t>Erlös aus Verkäufen (Klärgas)</t>
  </si>
  <si>
    <t>Erlös aus Verkäufen (Klärschlamm)</t>
  </si>
  <si>
    <t>Erlös aus Verkäufen (Kompost)</t>
  </si>
  <si>
    <t>Erlös aus Verkäufen (Energie aus Wärmepumpe)</t>
  </si>
  <si>
    <t>Total Verkaufserlöse</t>
  </si>
  <si>
    <t>Interne Verrechnung von Betriebs- und Verwaltungkosten</t>
  </si>
  <si>
    <t>Zinsaufwand</t>
  </si>
  <si>
    <t>3400-3409</t>
  </si>
  <si>
    <t>Einlagen in Spezialfinanzierungen des Eigenkapitals,
Einlagen in Vorfinanzierungen des Eigenkapitals</t>
  </si>
  <si>
    <t>Total Betriebskosten exkl. Kapitaldienst</t>
  </si>
  <si>
    <t>Total Betriebskosten inkl. Kapitaldienst</t>
  </si>
  <si>
    <t>Entnahmen aus Spezielfinanzierungen des Eigenkapitals,
Entnahmen aus Vorfinanzierungen des Eigenkapitals</t>
  </si>
  <si>
    <t>3300,3301,
3320,3321,
3830-3839</t>
  </si>
  <si>
    <t>3510,3893</t>
  </si>
  <si>
    <t>4510,4893</t>
  </si>
  <si>
    <t>4612,4632</t>
  </si>
  <si>
    <t>4430,4470</t>
  </si>
  <si>
    <t>Erklärungen zu Konti</t>
  </si>
  <si>
    <t>Total Sachaufwand (d)</t>
  </si>
  <si>
    <t>Entschädigungen an temporäre Arbeitskräfte, für welche AHV abzurechnen ist.
Zeitlich befristete Anstellungsverhältnisse unter Sachgruppe 301 oder 302 erfassen.
Entschädigungen an Arbeitsvermittler oder Selbständigerwerbende, für welche das öffentliche Gemeinwesen keine AHV abzurechnen hat, werden unter Sachgruppe 313 erfasst.</t>
  </si>
  <si>
    <t>Arbeitgeberbeiträge an die öffentlichen Sozialversicherungen inkl. Verwaltungskostenanteil.
Rückerstattungen durch beispielsweise Taggelder der Unfallversicherung oder ähnliches in separatem Detailkonto als Aufwandminderung führen.</t>
  </si>
  <si>
    <t>Arbeitgeberbeiträge an Pensionskassen.</t>
  </si>
  <si>
    <t>Arbeitgeberbeiträge an Familienzulagekassen.</t>
  </si>
  <si>
    <t>Arbeitgeberbeiträge an Krankentaggeldversicherungen.</t>
  </si>
  <si>
    <t>Arbeitgeberbeiträge an Krankenkassenprämien.</t>
  </si>
  <si>
    <t>Arbeitgeberbeiträge an übrige Sozial- und Vorsorgeversicherungen.</t>
  </si>
  <si>
    <t>Löhne, Zulagen und Sitzungsgelder an Behördenmitglieder, Kommissionen, Ständeräte, Regierungsräte, Schulpfleger und Schulpflegerinnen, Richter und Richterinnen, Löhne an Stimmenzähler und Urnenbeamte u.a.
Reisekosten und andere Spesen (Kostenersatz) auf Kto. 3170 Reisekosten und Spesen.</t>
  </si>
  <si>
    <t>Arbeitgeberbeiträge an die obligatorischen Unfallversicherungen (SUVA oder Privatversicherer) sowie an Nichtberufsunfallversicherungen, wenn der Arbeitgeber sich an der Prämie beteiligt. Personal-Haftpflichtversicherungen.</t>
  </si>
  <si>
    <t>Schulungs-, Ausbildungs- und Weiterbildungskosten für die Personalschulung. Kostenbeiträge an Studienaufenthalte und Studienreisen des Personals, Honorare an externe Referenten und Kursleiter.</t>
  </si>
  <si>
    <t>Kosten der Personalrekrutierung, wie Inserate, Reisespesen der Bewerber, Stellenvermittler, Assessments, grafologische und andere Gutachten.</t>
  </si>
  <si>
    <t>Rückerstattungen von Dritten für Ausgaben des öffentlichen Gemeinwesens. Mehrwertsteuerpflichtige Rückerstattungen sollten Brutto als Ertrag gebucht werden.
Sind Rückerstattungen den entsprechenden Aufwendungen zuordenbar, können sie als Aufwandminderung (netto oder mit Detailkonto separiert) erfasst werden.</t>
  </si>
  <si>
    <t>Leistungen des eigenen Personals und eigener Waren- und Materiallieferungen aus dem Finanzvermögen (zB. Vorräte) an die Schaffung oder Erstellung von Sachanlagen. Die Belastung erfolgt in der Sachgruppe 50 der Investitionsrechnung.</t>
  </si>
  <si>
    <t>Leistungen des eigenen Personals und eigene Waren- und Materiallieferungen aus dem Finanzvermögen (zB. Vorräte) an die Schaffung oder Erstellung von immateriellen Sachanlagen (Softwarentwicklung u.a.). Die Belastung erfolgt in der Sachgruppe 52 der Investitionsrechnung.</t>
  </si>
  <si>
    <t>Aufgelaufene Projektierungskosten der Erfolgsrechnung, welche bei der Kreditbewilligung dem Investitionsobjekt belastet werden. Die Belastung erfolgt in der Sachgruppe 50 der Investitionsrechnung.</t>
  </si>
  <si>
    <t>Büromaterial</t>
  </si>
  <si>
    <t>Verbrauchsmaterial für das Büro und die Verwaltungsaufgaben, einschliesslich Verbrauchsmaterial der Büroinformatik.</t>
  </si>
  <si>
    <t>Betriebs-, Verbrauchsmaterial</t>
  </si>
  <si>
    <t>Betriebs-, Verbrauchs- und Produktionsmaterialien; Materialien für den baulichen und betrieblichen Unterhalt von Liegenschaften des Verwaltungsvermögens, die das eigene Personal verarbeitet; Treibstoffe, Waren und Gegenstände für den Wiederverkauf ausser Lebensmittel und medizinische Artikel.</t>
  </si>
  <si>
    <t>Drucksachen, Publikationen</t>
  </si>
  <si>
    <t>Druck- und Kopierkosten für Publikationen oder zum internen Gebrauch, Amtsblatt und andere Anzeiger des öffentlichen Gemeinwesens, Werbe- und PR-Broschüren, Buchbinder, Fachpublikationen, Submissionsinserate und Wettbewerbs-Ausschreibungen, Personalzeitung, Inserate ausser Personalwerbung, Repros.</t>
  </si>
  <si>
    <t>Fachliteratur, Zeitschriften</t>
  </si>
  <si>
    <t>Fachbücher, Fachzeitschriften (gedruckt oder elektronisch), Zeitungen, Newsletter, Adressbücher, Gesetzessammlungen, Karten, Normblätter, Pläne, Anschaffungen von Büchern, Heften, Zeitschriften etc. für Bibliotheken.</t>
  </si>
  <si>
    <t>Lehrmittel</t>
  </si>
  <si>
    <t>Verbrauchsmaterial für Unterricht und Forschung.</t>
  </si>
  <si>
    <t>Lebensmittel</t>
  </si>
  <si>
    <t>Lebensmittel und Zutaten, Getränke, Nahrungsmittel für die Herstellung von Mahlzeiten oder für den Wiederverkauf.</t>
  </si>
  <si>
    <t>Medizinisches Material</t>
  </si>
  <si>
    <t>Arzneien, Medikamente, Verbandmaterial, medizinisches Verbrauchsmaterial.</t>
  </si>
  <si>
    <t>Verbrauchsmaterial, das nicht den Konten 3100 bis 3106 zugeordnet werden kann.</t>
  </si>
  <si>
    <t>Übriger Material- und Warenaufwand</t>
  </si>
  <si>
    <t>Arbeitgeberbeiträge an Sozial- und Personalversicherungen.</t>
  </si>
  <si>
    <t>AG-Beiträge AHV, IV, EO, ALV, Verwaltungskosten</t>
  </si>
  <si>
    <t>AG-Beiträge an Pensionskassen</t>
  </si>
  <si>
    <t>AG-Beiträge an Familienzulagekassen</t>
  </si>
  <si>
    <t>AG-Beiträge an Krankentaggeldversicherungen</t>
  </si>
  <si>
    <t>AG-Beiträge an Krankenkassenprämien</t>
  </si>
  <si>
    <t>Übrige AG-Beiträge</t>
  </si>
  <si>
    <t>Aus- und Weiterbildung des Personals</t>
  </si>
  <si>
    <t>Personalwerbung</t>
  </si>
  <si>
    <t>Personalanlässe, Personalausflüge, Beiträge an Personalvereinigungen, Geschenke an das Personal (nicht DAG), vertrauensärztliche Untersuchungen, Vergünstigungen für Reiseschecks.</t>
  </si>
  <si>
    <t>Interne Verrechnungen können zwischen Dienststellen des eigenen Gemeinwesens oder mit zu konsolidierenden Einheiten vorgenommen werden. Am Ende der Rechnungsperiode müssen die Sachgruppen 39 und 49 übereinstimmen; Aufwand und Ertrag dürfen nicht unterschiedlich abgegrenzt werden.</t>
  </si>
  <si>
    <t>Aktivierbare Eigenleistungen auf Sachanlagen</t>
  </si>
  <si>
    <t>Aktivierbare Eigenleistungen auf immateriellen Anlagen</t>
  </si>
  <si>
    <t>Aktivierbare Projektierungskosten</t>
  </si>
  <si>
    <t>Aufwand für die Beschaffung von Konsumgütern, die vom öffentlichen Gemeinwesen in der betreffenden Rechnungsperiode verbraucht werden.</t>
  </si>
  <si>
    <t>Anschaffung von Mobilien, Geräten, Fahrzeugen Informatik-Geräten.</t>
  </si>
  <si>
    <t>Büromöbel und -geräte</t>
  </si>
  <si>
    <t>Maschinen, Geräte und Fahrzeuge</t>
  </si>
  <si>
    <t>Kleider, Wäsche, Vorhänge</t>
  </si>
  <si>
    <t>Anschaffung von Büromöbeln, Bürogeräten, Büromaschinen (ohne Computer, Drucker etc.), Kopiergeräten, Reprogeräten.</t>
  </si>
  <si>
    <t>Anschaffung von Apparaten, Fahrzeugen aller Art, Maschinen, Gerätschaften, Werkzeugen.</t>
  </si>
  <si>
    <t>Anschaffung von Dienstkleidern, Uniformen, Bekleidung für betreute Personen und Patienten, Vorhänge, Bettwäsche, Tischwäsche.</t>
  </si>
  <si>
    <t>Hardware</t>
  </si>
  <si>
    <t>Viehhabe</t>
  </si>
  <si>
    <t>Medizinische Geräte</t>
  </si>
  <si>
    <t>Anschaffung von IT-Geräten und Apparate, Peripheriegeräten, Drucker, Netzwerk-Komponenten, Ersatzteile.</t>
  </si>
  <si>
    <t>Anschaffung und Aufzucht von Klein- und Grossvieh.</t>
  </si>
  <si>
    <t>Anschaffung von medizinischen Geräten, medizinischem Besteck.</t>
  </si>
  <si>
    <t>Immaterielle Anlagen</t>
  </si>
  <si>
    <t>Übrige nicht aktivierbare Anlagen</t>
  </si>
  <si>
    <t>Entwicklung und Anschaffung von Software, Lizenzen.</t>
  </si>
  <si>
    <t>Anschaffung von Mobilien, die keiner anderen Sachgruppe zugeordnet werden können.</t>
  </si>
  <si>
    <t>Für Liegenschaften des Verwaltungsvermögens (eigene oder gemietete). Für Liegenschaften des Finanzvermögens siehe Konto 3439.</t>
  </si>
  <si>
    <t>Heizmaterial, Energie, Wasser, Abwasser, Kehrichtgebühren, Abwasser, Meteorwasser, Strom, Gas.</t>
  </si>
  <si>
    <t>Von Liegenschaften des Verwaltungsvermögens.</t>
  </si>
  <si>
    <t>Unterhalt an Grundstücken</t>
  </si>
  <si>
    <t>Unterhalt Strassen</t>
  </si>
  <si>
    <t>Unterhalt Wasserbau</t>
  </si>
  <si>
    <t>Unterhalt übrige Tiefbauten</t>
  </si>
  <si>
    <t>Unterhalt Wald</t>
  </si>
  <si>
    <t>Unterhalt von Parkanlagen, Plätzen, Biotopen, Sportanlagen überbaute Grundstücke, alle Anlagen, die in Konto 1400 bilanziert sind.</t>
  </si>
  <si>
    <t>Unterhalt von dem allgemeinen Verkehr geöffneten Strassen; alle Anlagen, die in Konto 1401 bilanziert sind.</t>
  </si>
  <si>
    <t>Gewässerunterhalt, Ufer- und Böschungspflege, Unterhalt von Wasserbauten, See- und Gewässerreinigung; alle Anlagen, die in Konto 1402 bilanziert sind.</t>
  </si>
  <si>
    <t>Unterhalt der übrigen Tiefbauten, Kanalisation, Werk- und Wasserleitungen; Unterhalt aller Anlagen, die in Konto 1403 bilanziert sind.</t>
  </si>
  <si>
    <t>Unterhalt von Gebäuden und Einrichtungen, die in Konto 1404 bilanziert sind.</t>
  </si>
  <si>
    <t>Unterhalt der Waldungen, die in Konto 1405 bilanziert sind.</t>
  </si>
  <si>
    <t>Unterhalt der Sachanlagen, die in Konto 1409 bilanziert sind.</t>
  </si>
  <si>
    <t>Unterhalt übrige Sachanlagen</t>
  </si>
  <si>
    <t>Unterhalt Hochbauten, Gebäude</t>
  </si>
  <si>
    <t>Nur Sachanlagen des Verwaltungsvermögens.</t>
  </si>
  <si>
    <t>Unterhalt Büromöbel und -geräte</t>
  </si>
  <si>
    <t>Unterhalt Maschinen, Geräte, Fahrzeuge</t>
  </si>
  <si>
    <t>Informatik-Unterhalt (Hardware)</t>
  </si>
  <si>
    <t>Unterhalt medizinische Geräte</t>
  </si>
  <si>
    <t>Unterhalt immaterielle Anlagen</t>
  </si>
  <si>
    <t>Unterhalt übrige mobile Anlagen</t>
  </si>
  <si>
    <t>Unterhalt von Büromöbeln, Bürogeräten, Büromaschinen (ohne Computer, Drucker etc.), Kopiergeräten, Reprogeräten.</t>
  </si>
  <si>
    <t>Unterhalt von Apparaten, Fahrzeugen aller Art, Maschinen, Gerätschaften, Werkzeugen.</t>
  </si>
  <si>
    <t>Unterhalt von IT-Geräten und Apparaten, Peripheriegeräten, Druckern, Netzwerk-Komponenten, Ersatzteilen.</t>
  </si>
  <si>
    <t>Unterhalt von medizinischen Geräten, medizinischem Besteck.</t>
  </si>
  <si>
    <t>Unterhalt von Software (Service-Verträge, Patches, Service-Packs, Up-Grades etc.) Release-Wechsel gelten als Anschaffung.</t>
  </si>
  <si>
    <t>Unterhalt von Mobilien, die keiner anderen Sachgruppe zugeordnet werden.</t>
  </si>
  <si>
    <t>Dienstleistungen Dritter</t>
  </si>
  <si>
    <t>Honorare externe Berater, Gutachter, Fachexperten etc.</t>
  </si>
  <si>
    <t>Sämtliche Dienstleistungen, die nicht durch eigenes Personal erbracht werden.
Mitglied- und Verbandsbeiträge (Gönnerbeiträge resp. passive Mitgliedschaften sind unter 363 zu verbuchen).</t>
  </si>
  <si>
    <t>Dienstleistungsaufwand für Personen in Obhut</t>
  </si>
  <si>
    <t>Honorare privatärztlicher Tätigkeit</t>
  </si>
  <si>
    <t>Steuern und Abgaben</t>
  </si>
  <si>
    <t>Lehrlingsprüfungen</t>
  </si>
  <si>
    <t>Planung und Projektierungen für Bauvorhaben zur Vorbereitung der Kreditbewilligung. Nach der Kreditbewilligung wird die Planung auf das Konto des Objektredites gebucht.</t>
  </si>
  <si>
    <t>Externe Berater und Fachexperten, Gutachter, Spezialisten von Drittfirmen oder Selbständigerwerbende. (Nicht temporäre Arbeitskräfte).</t>
  </si>
  <si>
    <t>Nutzung von externen Rechenzentren (outsourcing), Server-Hosting, Nutzung Web-Server in fremdem Rechenzentrum, u.a.</t>
  </si>
  <si>
    <t>Gebäudeversicherungsprämien für Liegenschaften des Verwaltungsvermögens, Kaskoversicherungsprämien für Dienstfahrten mit dem Privatfahrzeug, Viehversicherung, Hagelversicherung, Diebstahl- und Einbruchversicherung, Gebäudeeigentümerhaftpflichtversicherung, Haftpflichtversicherungen für Dienstfahrzeuge, Sachversicherungen allgemeiner Art.</t>
  </si>
  <si>
    <t>Arbeitsentgelte für Patienten in Kliniken und für Gefangene und Anstaltsinsassen, Pekulium; Krankenkassenprämien, Arzt- und Zahnarztkosten für Gefangene, Asylbewerber etc.</t>
  </si>
  <si>
    <t>Anteil des Arztes und des Personals am Honorar aus privatärztlicher Behandlung.</t>
  </si>
  <si>
    <t>Verkehrsabgaben für Dienstfahrzeuge, Alkoholsteuer, Stempelabgaben, MWST-Ablieferung bei Pauschalsatzmethode.</t>
  </si>
  <si>
    <t>vom öffentlichen Gemeinwesen durchgeführte Kurse, Weiterbildungsangebote, Fachprüfungen, Fähigkeitsprüfungen, Feuerwehrausbildung, Wildhüterkurse.</t>
  </si>
  <si>
    <t>Gewerbliche und Kaufmännische Lehrlings- und Lehrabschlussprüfungen; übrige Dienstleistungen unter Kto. 3130 erfassen.</t>
  </si>
  <si>
    <t>Planungen und Projektierungen Dritter</t>
  </si>
  <si>
    <t>Informatik-Nutzungsaufwand</t>
  </si>
  <si>
    <t>Mieten, Leasing, Pachten, Benützungskosten</t>
  </si>
  <si>
    <t>Nur für Verwaltungszwecke genutzte Güter und Sachanlagen.</t>
  </si>
  <si>
    <t>Mieten, Benützungskosten Anlagen</t>
  </si>
  <si>
    <t>Miete und Pacht von Räumlichkeiten, Grundstücken, Flächen aller Art; Baurechtszinsen.</t>
  </si>
  <si>
    <t>Mieten und Benützungskosten für Fahrzeuge, Geräte, Mobilien, übrige Sachanlagen.</t>
  </si>
  <si>
    <t>Prämien und Leasingraten für operatives Leasing von Sachanlagen aller Art.</t>
  </si>
  <si>
    <t>Raten für operatives Leasing</t>
  </si>
  <si>
    <t>Mieten und Benützungskosten für übrige Sachanlagen und immaterielle Nutzungsrechte, die keinem anderen Konto zugeordnet werden können.</t>
  </si>
  <si>
    <t>Reisekosten und Spesen</t>
  </si>
  <si>
    <t>Ersatz von Reisekosten, Übernachtung, Verpflegung, für die Benützung privater Motorfahrzeuge, Benützung privater Räume und Geräte für dienstliche Verrichtungen, Vergünstigungen des Arbeitgebers für Bahnabonnements.</t>
  </si>
  <si>
    <t>Entschädigung an Freigesprochene, Unentgeltliche Rechtsbeistände, Parteikostenentschädigung, Vorsteuerkürzung MWST (für Pauschalsatzmethode siehe Konto 3137), Betriebsaufwand, der keinem anderen Konto zugeordnet werden kann.
Opferhilfe wird in Konto 3637 verbucht.</t>
  </si>
  <si>
    <t>Material- und Warenbezüge</t>
  </si>
  <si>
    <t>Dienstleistungen</t>
  </si>
  <si>
    <t>Vergütung für Bezüge von Waren, Geräten, Maschinen, Mobilien, Büroartikel aller Art.</t>
  </si>
  <si>
    <t>Vergütungen für intern bezogene Dienstleistungen.</t>
  </si>
  <si>
    <t>Vergütung für die Miete von Liegenschaften, Räumen, Parkplätzen sowie Sachanlagen, Geräten, Mobilien, Fahrzeugen etc.</t>
  </si>
  <si>
    <t>Vergütung für Betriebs- und Verwaltungskosten von gemeinsam oder in Untermiete genutzte Liegenschaften, Einrichtungen und Mobilien. Overhead-Money für die pauschale Abgeltung von Leistungen.</t>
  </si>
  <si>
    <t>Übertragungen</t>
  </si>
  <si>
    <t>Vergütungen für kalkulatorische Zinsen auf dem Verwaltungs- und Finanzvermögen sowie auf den Verbindlichkeitskonten von Spezialfinanzierungen und Fonds.</t>
  </si>
  <si>
    <t>Planmässige und ausserplanmässige Abschreibungen auf dem Verwaltungsvermögen, sofern diese nicht direkt den Dienststellen belastet werden.</t>
  </si>
  <si>
    <t>Nicht anders zugeordnete Vergütungen an andere Dienststellen oder konsolidierte Einheiten.</t>
  </si>
  <si>
    <t>Löhne inkl. Überstundenzuschläge an das Verwaltungs- und Betriebspersonal. Nur AHV-pflichtige Löhne und Lohnbestandteile bzw. Lohnzuschläge.
Lohnfortzahlungen, Abgangsentschädigungen bei Sozialplänen auf entsprechendes Sachkonto buchen; Zulagen siehe Sachgruppe 304.</t>
  </si>
  <si>
    <t>Pacht, Mieten, Benützungskosten</t>
  </si>
  <si>
    <t>Betriebs- und Verwaltungskosten</t>
  </si>
  <si>
    <t>kalk. Zinsen und Finanzaufwand</t>
  </si>
  <si>
    <t>planmässige und ausserplanmässige Abschreibungen</t>
  </si>
  <si>
    <t>Übrige interne Verrechnungen</t>
  </si>
  <si>
    <t>Pacht-, Miet- und Baurechtszinse aus Liegenschaften und Grundstücken des Finanzvermögens.</t>
  </si>
  <si>
    <t>Miete-, Pacht und Baurechtszinsen von Liegenschaften des Verwaltungsvermögens.</t>
  </si>
  <si>
    <t>Erträge aus der Benützung öffentlicher Einrichtungen, Geräten und Mobilien sowie beanspruchte Dienstleistungen, welche keine Amtshandlungen darstellen.</t>
  </si>
  <si>
    <t>Verkäufe von Waren und Mobilien aller Art. Verkauf nicht mehr benötigter Mobilien, Fahrzeuge, Geräte (Occasionen), Verwertung von Fundsachen, u.a.</t>
  </si>
  <si>
    <t>Nachlässe, Schenkungen, Erbloses Gut, usw.</t>
  </si>
  <si>
    <t>Finanzaufwand</t>
  </si>
  <si>
    <t>Der Aufwand für die Verwaltung, Beschaffung und das Halten von Vermögen zu Anlagezwecken einschliesslich der flüssigen Mittel sowie der Schulden und Verbindlichkeiten.</t>
  </si>
  <si>
    <t>Passiv- und Schuldzinsen aller Art für die Inanspruchnahme fremder Mittel.</t>
  </si>
  <si>
    <t>Passivzinsen der Sachgruppe 200 Laufende Verbindlichkeiten.</t>
  </si>
  <si>
    <t>Passivzinsen der Sachgruppen 201 Kurzfristige Finanzverbindlichkeiten und 206 Langfristige Finanzverbindlichkeiten.</t>
  </si>
  <si>
    <t>Nicht anders zugeordnete Passivzinsen.</t>
  </si>
  <si>
    <t>Verzinsung Finanzverbindlichkeiten</t>
  </si>
  <si>
    <t>Verzinsung laufende Verbindlichkeiten</t>
  </si>
  <si>
    <t>Abschreibungen und Wertberichtigungen der Sachgruppe 140 Sachanlagen Verwaltungsvermögen.</t>
  </si>
  <si>
    <t>Planmässige Abschreibungen Sachanlagen</t>
  </si>
  <si>
    <t>Planmässige Abschreibungen nach Nutzungsdauer (linear oder degressiv) nach Fachempfehlung 12, Ziffer 6, werden je Bilanz-Sachgruppe in Detailkonten geführt.
Die Detaillierung ist so zu wählen, dass die für den Anlagenspiegel im Anhang benötigten Angaben entnommen werden können.</t>
  </si>
  <si>
    <t>Ausserplanmässige Abschreibungen Sachanlagen</t>
  </si>
  <si>
    <t>Ausserplanmässige Abschreibungen (Impairment) nach Fachempfehlung 06. Es sollte dieselbe Kontostruktur angewendet werden wie für Konto 3300.</t>
  </si>
  <si>
    <t>Abschreibungen und Wertberichtigungen der Sachgruppe 142 immaterielle Anlagen.</t>
  </si>
  <si>
    <t>Planmässige Abschreibungen nach Nutzungsdauer (linear oder degressiv) nach Fachempfehlung 12, Ziffer 6, werden je Bilanz-Sachgruppe in Detailkonten geführt. Die Detaillierung ist so zu wählen, dass die für den Anlagenspiegel im Anhang benötigten Angaben entnommen werden können.</t>
  </si>
  <si>
    <t>3300,3301</t>
  </si>
  <si>
    <t>3320,3321</t>
  </si>
  <si>
    <t>3830-3839</t>
  </si>
  <si>
    <t>Zusätzliche Abschreibungen</t>
  </si>
  <si>
    <t>Zusätzliche Abschreibungen Immaterielle Anlagen</t>
  </si>
  <si>
    <t>Zusätzliche Abschreibungen nach Fachempfehlung 12, Ziffer 6.
Zusätzliche Abschreibungen sind weder betriebswirtschaftlich begründet noch stellen sie einen tatsächlichen Wertverlust (Impairment) dar. Ihnen liegt kein Geldfluss zu Grunde, es sind buchmässige Vorgänge.</t>
  </si>
  <si>
    <t>Zusätzliche Abschreibungen auf der Sachgruppe 140 Sachanlagen Verwaltungsvermögen. Je 4-stelligem Bilanzkonto ein Detailkonto führen, damit der Anlagenspiegel im Anhang erstellt werden kann.</t>
  </si>
  <si>
    <t>Zusätzliche Abschreibungen auf der Sachgruppe 142 Immaterielle Anlagen. Je 4-stelligem Bilanzkonto ein Detailkonto führen, damit der Anlagenspiegel im Anhang erstellt werden kann.</t>
  </si>
  <si>
    <t>Zusätzliche Abschreibungen, die nicht einer Konto zugeteilt werden.</t>
  </si>
  <si>
    <t>Einlagen in das Konto 2900 Spezialfinanzierungen im Eigenkapital.</t>
  </si>
  <si>
    <t>Vorausdeckung zukünftiger Investitionsvorhaben nach Fachempfehlung 08, Ziffer 2.
Einlagen ins Konto 2930 Vorfinanzierungen.</t>
  </si>
  <si>
    <t>Entnahmen werden dem Konto 2900 Spezialfinanzierungen im Eigenkapital belastet.</t>
  </si>
  <si>
    <t>Entnahmen aus Vorfinanzierungen des Eigenkapitas gemäss Fachempfehlung 08, Ziffer 2.</t>
  </si>
  <si>
    <t>Entschädigungen von Gemeinden und Gemeindezweckverbänden</t>
  </si>
  <si>
    <t>Entschädigungen von Gemeinden und Gemeindezweckverbänden für Aufgaben im Zuständigkeitsbereich der Gemeinden oder Gemeindezweckverbände.
Empfohlene Unterteilung:
4612.1 Entschädigungen von innerkantonalen Gemeinden und Gemeindezweckverbänden.
4612.2 Entschädigungen von ausserkantonalen Gemeinden und Gemeindezweckverbänden.
4612.3 Entschädigungen von Gemeinden und Gemeindezweckverbänden des benachbarten Auslands.</t>
  </si>
  <si>
    <t>Laufende Betriebsbeiträge von Gemeinden und Gemeindezweckverbänden.
Empfohlene Unterteilung:
4632.1 Laufende Betriebsbeiträge von innerkantonalen Gemeinden und Gemeindezweckverbänden.
4632.2 Laufende Betriebsbeiträge von ausserkantonalen Gemeinden und Gemeindezweckverbänden.
4632.3 Laufende Betriebsbeiträge von Gemeinden und Gemeindezweckverbänden des benachbarten Auslands.</t>
  </si>
  <si>
    <t>Beiträge von Gemeinden und Gemeindezweckverbänden</t>
  </si>
  <si>
    <t>Löhne, Tag- und Sitzungsgelder an Behörden und Kommissionen</t>
  </si>
  <si>
    <t>Kontierung, Erklärung</t>
  </si>
  <si>
    <t>Arbeitgeberbeiträge (AG)</t>
  </si>
  <si>
    <t>Total Personalaufwand (a)</t>
  </si>
  <si>
    <t>Total Aufwandminderungen (b)</t>
  </si>
  <si>
    <t>Total Energie, Wasser, Heizmaterial</t>
  </si>
  <si>
    <t>Stipendi di autorità e giudici</t>
  </si>
  <si>
    <t>Spiegazioni relative ai conti</t>
  </si>
  <si>
    <t>Conto</t>
  </si>
  <si>
    <t>Denominazione</t>
  </si>
  <si>
    <t>Imputazione, Spiegazione</t>
  </si>
  <si>
    <t>Stipendi del personale amministrativo e d’esercizio</t>
  </si>
  <si>
    <t>Personale temporaneo</t>
  </si>
  <si>
    <t>Contributi del datore di lavoro</t>
  </si>
  <si>
    <t>Contributi del datore di lavoro alle assicurazioni sociali e in favore del personale.</t>
  </si>
  <si>
    <t>Contributi AVS, AI, IPG e AD del datore di lavoro; spese di amministrazione</t>
  </si>
  <si>
    <t>AG-Beiträge an Unfallversicherungen</t>
  </si>
  <si>
    <t>Kurse, Prüfungen und Beratungen</t>
  </si>
  <si>
    <t>Miete und Pacht Liegenschaften</t>
  </si>
  <si>
    <t>übrige Mieten und Benützungskosten</t>
  </si>
  <si>
    <t>Buchmässige Vorgänge zwischen Amtsstellen, ohne dass eine Leistung (Warenbezug oder Dienstleistung, Benützung etc.) besteht. z.B. Übertragung eines Betrages vom Amt in die Erfolgsrechnung einer Spezialfinanzierung oder eines Fonds oder umgekehrt.</t>
  </si>
  <si>
    <t>Contributi del datore di lavoro casse pensioni</t>
  </si>
  <si>
    <t>Contributi del datore di lavoro alle casse pensioni.</t>
  </si>
  <si>
    <t>Contributi del datore di lavoro alle casse per gli assegni familiari</t>
  </si>
  <si>
    <t>Contributi del datore di lavoro alle casse per gli assegni familiari.</t>
  </si>
  <si>
    <t>Contributi del datore di lavoro alle assicurazioni d’indennità giornaliera in caso di malattia</t>
  </si>
  <si>
    <t>Contributi del datore di lavoro alle assicurazioni d’indennità giornaliera in caso di malattia.</t>
  </si>
  <si>
    <t>Contributi del datore di lavoro ai premi delle casse malati</t>
  </si>
  <si>
    <t>Contributi del datore di lavoro ai premi delle casse malati.</t>
  </si>
  <si>
    <t>Rimanenti contributi del datore di lavoro</t>
  </si>
  <si>
    <t>Rimanenti spese per il personale</t>
  </si>
  <si>
    <t>Formazione e perfezionamento professionali del personale</t>
  </si>
  <si>
    <t>Costi di istruzione, di formazione e di perfezionamento per il personale. Contributi ai costi di soggiorni e di viaggi di studio del personale, onorari di relatori e direttori esterni dei corsi.</t>
  </si>
  <si>
    <t>Reclutamento di personale</t>
  </si>
  <si>
    <t>Costi di reclutamento del personale, come inserzioni, spese di viaggio dei candidati, agenzie di collocamento, valutazioni, perizie grafologiche e altro.</t>
  </si>
  <si>
    <t>Manifestazioni per il personale, gite del personale, contributi alle associazioni del personale, regali al personale (esclusi quelli per anzianità di servizio), esami da parte dei medici di fiducia, agevolazioni sugli assegni di viaggio.</t>
  </si>
  <si>
    <t>Compensazioni interne</t>
  </si>
  <si>
    <t>Rimborsi e partecipazioni di terzi</t>
  </si>
  <si>
    <t>Rimborsi di terzi per spese dell’ente pubblico. I rimborsi soggetti all’imposta sul valore aggiunto devono essere contabilizzati al lordo come ricavi.
Se possono essere attribuiti alle spese corrispondenti, i rimborsi possono essere esposti come riduzione delle spese (al netto o tramite conti dettagliati separati).</t>
  </si>
  <si>
    <t>Iscrizioni all’attivo di prestazioni proprie</t>
  </si>
  <si>
    <t>Prestazioni proprie attivabili su investimenti materiali</t>
  </si>
  <si>
    <t>Prestazioni del personale proprio e forniture proprie di merci e di materiali provenienti dai beni patrimoniali (ad es. scorte) per l’acquisto o la creazione di investimenti materiali. L’addebito è effettuato nel gruppo specifico 50 del conto degli investimenti.</t>
  </si>
  <si>
    <t>Prestazioni proprie attivabili su investimenti immateriali</t>
  </si>
  <si>
    <t>Prestazioni del personale proprio e forniture proprie di merci e di materiali provenienti dai beni patrimoniali (ad es. scorte) per l’acquisto o la creazione di investimenti immateriali (sviluppo di software). L’addebito è effettuato nel gruppo specifico 52 del conto degli investimenti.</t>
  </si>
  <si>
    <t>Spese di progettazione attivabili</t>
  </si>
  <si>
    <t>Le compensazioni interne possono intervenire tra servizi del medesimo ente pubblico o con unità da consolidare. Alla fine del periodo contabile i gruppi specifici 39 e 49 devono corrispondere. Le spese e i ricavi non possono essere delimitati in modo diverso.</t>
  </si>
  <si>
    <t>Spese per materiale e merci</t>
  </si>
  <si>
    <t>Spese per l’acquisto di beni di consumo utilizzati dall’ente pubblico nel pertinente periodo contabile.</t>
  </si>
  <si>
    <t>Materiale d’ufficio</t>
  </si>
  <si>
    <t>Materiale di consumo per l’ufficio e i compiti amministrativi, compresi i beni di consumo per la burotica.</t>
  </si>
  <si>
    <t>Materiale d’esercizio e di consumo</t>
  </si>
  <si>
    <t>Materiale d’esercizio, di consumo e di produzione; materiale per la manutenzione edile e d’esercizio degli immobili dei beni amministrativi elaborato dal personale proprio; carburanti, merci e oggetti per la rivendita, esclusi le derrate alimentari e gli articoli medici.</t>
  </si>
  <si>
    <t>Stampati, pubblicazioni</t>
  </si>
  <si>
    <t>Costi per la stampa o la copia di pubblicazioni o documenti ad uso interno, foglio ufficiale o altre gazzette dell’ente pubblico, opuscoli pubblicitari e di relazioni pubbliche, rilegatura, pubblicazioni specializzate, avvisi di appalto e bandi di concorso, giornale del personale, inserzioni diverse da quelle per il reclutamento di personale, riprografie.</t>
  </si>
  <si>
    <t>Letteratura specializzata, riviste</t>
  </si>
  <si>
    <t>Libri specializzati, riviste specializzate (stampate o elettroniche), giornali, newsletter, elenchi di indirizzi, raccolte di leggi, carte, tabelle di normalizzazione, piani, acquisti di libri, fascicoli, periodici ecc. Per le biblioteche.</t>
  </si>
  <si>
    <t>Materiale didattico</t>
  </si>
  <si>
    <t>Materiale di consumo per l’insegnamento e la ricerca.</t>
  </si>
  <si>
    <t>Derrate alimentari</t>
  </si>
  <si>
    <t>Derrate alimentari e ingredienti, bevande, prodotti alimentari per la preparazione di pasti o per la rivendita.</t>
  </si>
  <si>
    <t>Materiale medico</t>
  </si>
  <si>
    <t>Farmaci, medicinali, materiale per medicazione, materiale medico di consumo.</t>
  </si>
  <si>
    <t>Rimanenti spese per materiale e merci</t>
  </si>
  <si>
    <t>Materiale di consumo che non può essere attributo ai conti da 3100 a 3106.</t>
  </si>
  <si>
    <t>Investimenti non attivabili</t>
  </si>
  <si>
    <t>Acquisto di beni mobili, apparecchi, veicoli, apparecchiature informatiche.</t>
  </si>
  <si>
    <t>Mobili e apparecchiature d’ufficio</t>
  </si>
  <si>
    <t>Acquisto di mobili d’ufficio, apparecchiature e macchine d’ufficio (senza computer, stampanti ecc.), fotocopiatrici, apparecchiature di riprografia.</t>
  </si>
  <si>
    <t>Macchine, apparecchiature, veicoli</t>
  </si>
  <si>
    <t>Acquisto di apparecchiature, veicoli di ogni genere, macchine, attrezzi, utensili.</t>
  </si>
  <si>
    <t>Abiti, biancheria, tendaggi</t>
  </si>
  <si>
    <t>Acquisto di divise da lavoro, uniformi, abbigliamento per persone assistite e pazienti, tendaggi, biancheria da letto, biancheria da tavola.</t>
  </si>
  <si>
    <t>Apparecchiatura informatica</t>
  </si>
  <si>
    <t>Acquisto di apparecchi e apparecchiature IT, apparecchi periferici, stampanti, componenti di rete, pezzi di ricambio.</t>
  </si>
  <si>
    <t>Bestiame</t>
  </si>
  <si>
    <t>Acquisto e allevamento di bestiame minuto e grosso.</t>
  </si>
  <si>
    <t>Apparecchiature mediche</t>
  </si>
  <si>
    <t>Acquisto di apparecchiature e strumenti medici.</t>
  </si>
  <si>
    <t>Investimenti immateriali</t>
  </si>
  <si>
    <t>Sviluppo e acquisto di software, licenze.</t>
  </si>
  <si>
    <t>Rimanenti investimenti non attivabili</t>
  </si>
  <si>
    <t>Acquisto di beni mobili che non possono essere attribuiti a nessun altro gruppo specifico.</t>
  </si>
  <si>
    <t>Approvvigionamento e smaltimento di immobili beni amministrativi</t>
  </si>
  <si>
    <t>Ver- und Entsorgung Liegenschaften Verwaltungsvermögen</t>
  </si>
  <si>
    <t>Pacht- und Mietzinse Liegenschaften Verwaltungsvermögen</t>
  </si>
  <si>
    <t>Abschreibungen Sachanlagen Verwaltungsvermögen</t>
  </si>
  <si>
    <t>Planmässige Abschreibungen immaterielle Anlagen Verwaltungsvermögen</t>
  </si>
  <si>
    <t>Ausserplanmässige Abschreibungen immaterielle Anlagen Verwaltungsvermögen</t>
  </si>
  <si>
    <t>Zusätzliche Abschreibungen Sachanlagen Verwaltungsvermögen</t>
  </si>
  <si>
    <t>Zusätzliche Abschreibungen Verwaltungsvermögen, nicht zugeteilt</t>
  </si>
  <si>
    <t>Pacht- und Mietzinse Liegenschaften Finanzvermögen</t>
  </si>
  <si>
    <t>Einlagen in Spezialfinanzierungen Eigenkapital</t>
  </si>
  <si>
    <t>Einlagen in Vorfinanzierungen des Eigenkapital</t>
  </si>
  <si>
    <t>Entnahmen aus Spezialfinanzierungen des Eigenkapital</t>
  </si>
  <si>
    <t>Entnahmen aus Vorfinanzierungen des Eigenkapital</t>
  </si>
  <si>
    <t>Per gli immobili dei beni amministrativi (propri o in locazione). Per gli immobili dei beni patrimoniali vedi conto 3439.</t>
  </si>
  <si>
    <t>Combustibili, energia, acqua, acque di scarico, tasse sui rifiuti, acqua piovana, elettricità, gas.</t>
  </si>
  <si>
    <t>Manutenzione edile e d’esercizio</t>
  </si>
  <si>
    <t>Di immobili dei beni amministrativi.</t>
  </si>
  <si>
    <t>Manutenzione di fondi</t>
  </si>
  <si>
    <t>Manutenzione di parchi, piazze, biotopi, impianti sportivi, fondi edificati; tutti gli investimenti iscritti a bilancio nel conto 1400.</t>
  </si>
  <si>
    <t>Manutenzione di strade</t>
  </si>
  <si>
    <t>Manutenzione di strade aperte al traffico generale; tutti gli investimenti iscritti a bilancio nel conto 1401.</t>
  </si>
  <si>
    <t>Manutenzione di opere idrauliche</t>
  </si>
  <si>
    <t>Manutenzione di corsi d’acqua, rive e scarpate, manutenzione di opere idrauliche, pulitura di laghi e corsi d’acqua; tutti gli investimenti iscritti a bilancio nel conto 1402.</t>
  </si>
  <si>
    <t>Manutenzione delle rimanenti opere del genio civile, canalizzazioni, condotte di servizio e idriche; manutenzione di tutti gli investimenti iscritti a bilancio nel conto 1403.</t>
  </si>
  <si>
    <t>Manutenzione di opere edili, edifici</t>
  </si>
  <si>
    <t>Manutenzione di edifici e di installazioni iscritti a bilancio nel conto 1404.</t>
  </si>
  <si>
    <t>Manutenzione di foreste</t>
  </si>
  <si>
    <t>Manutenzione di foreste iscritte a bilancio nel conto 1405.</t>
  </si>
  <si>
    <t>Manutenzione di rimanenti investimenti materiali</t>
  </si>
  <si>
    <t>Manutenzione di investimenti materiali iscritti a bilancio nel conto 1409.</t>
  </si>
  <si>
    <t>Manutenzione di beni mobili e investimenti immateriali</t>
  </si>
  <si>
    <t>Solo investimenti materiali di beni amministrativi.</t>
  </si>
  <si>
    <t>Manutenzione di mobili e apparecchiature d’ufficio</t>
  </si>
  <si>
    <t>Manutenzione di mobili, apparecchiature e macchine d’ufficio (esclusi computer, stampanti ecc.), fotocopiatrici, apparecchiature di riprografia.</t>
  </si>
  <si>
    <t>Manutenzione di macchine, apparecchiature, veicoli</t>
  </si>
  <si>
    <t>Manutenzione di apparecchiature, veicoli di ogni genere, macchine, attrezzi, utensili.</t>
  </si>
  <si>
    <t>Manutenzione informatica (apparecchiatura)</t>
  </si>
  <si>
    <t>Manutenzione di apparecchiature e apparecchi IT, apparecchi periferici, stampanti, componenti di rete, pezzi di ricambio.</t>
  </si>
  <si>
    <t>Manutenzione di apparecchiature mediche</t>
  </si>
  <si>
    <t>Manutenzione di apparecchiature e di strumenti medici.</t>
  </si>
  <si>
    <t>Manutenzione di investimenti immateriali</t>
  </si>
  <si>
    <t>Manutenzione di software (contratti di servizio, patches, service pack, aggiornamenti ecc.). I cambiamenti di release vanno considerati come acquisti.</t>
  </si>
  <si>
    <t>Manutenzione di rimanenti investimenti mobili</t>
  </si>
  <si>
    <t>Manutenzione di beni mobili che non vengono attribuiti a nessun altro gruppo specifico.</t>
  </si>
  <si>
    <t>Prestazioni di servizi e onorari</t>
  </si>
  <si>
    <t>Prestazioni di servizi di terzi</t>
  </si>
  <si>
    <t>Tutte le prestazioni di servizi non fornite dal personale proprio.
Contributi di membro e ad associazioni (contributi da donatori risp. Per affiliazione passiva devono essere contabilizzati nel gruppo specifico 363).</t>
  </si>
  <si>
    <t>Pianificazioni e progetti di terzi</t>
  </si>
  <si>
    <t>Pianificazione ed elaborazione di progetti di costruzione per la preparazione dell’autorizzazione di credito. Dopo l’approvazione del credito la pianificazione è contabilizzata nel conto del credito dell’oggetto.</t>
  </si>
  <si>
    <t>Consulenti ed esperti esterni, periti, specialisti di ditte terze o lavoratori indipendenti (escluso il personale temporaneo).</t>
  </si>
  <si>
    <t>Spese di utilizzazione informatica</t>
  </si>
  <si>
    <t>Utilizzazione di centri di calcolo esterni (outsourcing), server hosting, utilizzazione di server Web di centri di calcolo di terzi ecc.</t>
  </si>
  <si>
    <t>Premi per assicurazione cose</t>
  </si>
  <si>
    <t>Spese per prestazioni di servizi per persone in custodia</t>
  </si>
  <si>
    <t>Indennità di lavoro per pazienti in cliniche nonché per detenuti e ospiti di istituti, peculio, premi di casse malati, spese mediche e dentarie di detenuti, richiedenti l’asilo ecc.</t>
  </si>
  <si>
    <t>Onorari per attività medica privata</t>
  </si>
  <si>
    <t>Quota del medico e del personale agli onorari per cure mediche private.</t>
  </si>
  <si>
    <t>Imposte e tributi</t>
  </si>
  <si>
    <t>Tasse sul traffico per i veicoli di servizio, imposta sugli alcool, tasse di bollo, versamento dell’IVA in caso di applicazione del metodo dell’aliquota forfettaria.</t>
  </si>
  <si>
    <t>Corsi, esami, consulenze</t>
  </si>
  <si>
    <t>Corsi organizzati dall’ente pubblico, offerte di perfezionamento, esami tecnici e di capacità, formazione di pompiere, formazione di guardacaccia.</t>
  </si>
  <si>
    <t>Esami di tirocinio</t>
  </si>
  <si>
    <t>Esami di fine tirocinio artigianale e commerciale; registrare le rimanenti prestazioni di servizi nel conto 3130.</t>
  </si>
  <si>
    <t>Pigioni, leasing, fitti, costi di utilizzazione</t>
  </si>
  <si>
    <t>Beni e investimenti materiali utilizzati solo a scopi amministrativi.</t>
  </si>
  <si>
    <t>Pigioni e fitti di immobili</t>
  </si>
  <si>
    <t>Pigioni e fitti di locali, fondi, superfici di ogni genere, canoni di diritti di superficie.</t>
  </si>
  <si>
    <t>Locazioni, costi di utilizzazione di impianti</t>
  </si>
  <si>
    <t xml:space="preserve">Locazione e costi di utilizzazione di veicoli, apparecchiature, beni mobili e altri investimenti materiali. </t>
  </si>
  <si>
    <t>Rate di leasing operativi</t>
  </si>
  <si>
    <t>Premi e rate di leasing per il leasing operativo di investimenti materiali di ogni genere.</t>
  </si>
  <si>
    <t>Rimanenti locazioni e costi di utilizzazione</t>
  </si>
  <si>
    <t>Indennità per il rimborso spese</t>
  </si>
  <si>
    <t>Spese di viaggio e altre spese</t>
  </si>
  <si>
    <t>Rimborsi di spese di viaggio, pernottamenti, vitto, utilizzazione di veicoli privati, utilizzazione di locali e di apparecchi privati per attività di servizio, agevolazioni del datore di lavoro per abbonamenti ferroviari.</t>
  </si>
  <si>
    <t>Rimanenti spese d’esercizio</t>
  </si>
  <si>
    <t>Indennità a persone prosciolte, patrocinio gratuito, spese ripetibili, riduzione dell’imposta precedente IVA (per il metodo dell’aliquota forfettaria si veda il conto 3137), spese d’esercizio che non possono essere attribuite ad altri gruppi specifici.
L’assistenza alle vittime è contabilizzata nel conto 3637</t>
  </si>
  <si>
    <t>Acquisto di materiale e di merci</t>
  </si>
  <si>
    <t>Indennità per l’acquisto di merci, apparecchi, macchine, beni mobili, articoli d’ufficio di ogni genere.</t>
  </si>
  <si>
    <t>Prestazioni di servizi</t>
  </si>
  <si>
    <t>Fitti, pigioni, noli, costi di utilizzazione</t>
  </si>
  <si>
    <t>Indennità per la locazione di immobili, locali, posteggi, materiali, apparecchiature, beni mobili, veicoli ecc.</t>
  </si>
  <si>
    <t>Indennità per l’ottenimento di prestazioni di servizi interne.</t>
  </si>
  <si>
    <t>Costi d’esercizio e amministrativi</t>
  </si>
  <si>
    <t>Indennità per costi d’esercizio e amministrativi per immobili utilizzati in comune o in subaffitto, installazioni e beni mobili. Risorse overhead per il rimborso forfettario di prestazioni.</t>
  </si>
  <si>
    <t>Interessi figurativi e spese finanziarie</t>
  </si>
  <si>
    <t>Versamenti di interessi figurativi sui beni amministrativi e patrimoniali nonché sui conti degli impegni di finanziamenti speciali e fondi.</t>
  </si>
  <si>
    <t>Ammortamenti pianificati e non pianificati</t>
  </si>
  <si>
    <t>Riporti</t>
  </si>
  <si>
    <t>Operazioni contabili tra servizi pubblici senza la presenza di una prestazione (acquisto di merci o prestazione di servizio, utilizzazione ecc.), ad esempio trasferimento di un importo di un ufficio nel conto economico di un finanziamento speciale o di un fondo oppure viceversa.</t>
  </si>
  <si>
    <t>Rimanenti compensazioni interne</t>
  </si>
  <si>
    <t>Indennità non altrimenti attribuite ad altri servizi o unità consolidate.</t>
  </si>
  <si>
    <t>Fitti e pigioni di immobili beni patrimoniali
Fitti e pigioni di immobili beni amministrativi</t>
  </si>
  <si>
    <t>Fitti e pigioni di immobili beni patrimoniali</t>
  </si>
  <si>
    <t>Fitti, pigioni e canoni di diritti di superficie da immobili e da fondi dei beni patrimoniali.</t>
  </si>
  <si>
    <t>Fitti e pigioni di immobili beni amministrativi</t>
  </si>
  <si>
    <t>Fitti, pigioni e canoni di diritti di superficie da immobili di beni amministrativi.</t>
  </si>
  <si>
    <t>Tasse di utilizzazione e prestazioni di servizi</t>
  </si>
  <si>
    <t>Ricavi dall’utilizzazione di installazioni pubbliche, apparecchiature, beni mobili e prestazioni di servizi che non costituiscono un atto ufficiale.</t>
  </si>
  <si>
    <t>Vendite</t>
  </si>
  <si>
    <t>Vendita di merci e beni mobili. Vendita di beni mobili non più utilizzati, di veicoli e apparecchi (occasioni), realizzazione di oggetti smarriti ecc.</t>
  </si>
  <si>
    <t>Successioni, donazioni, beni senza eredi ecc.</t>
  </si>
  <si>
    <t>Spese finanziarie</t>
  </si>
  <si>
    <t>Spese di gestione, di acquisto e di conservazione del patrimonio a scopi di investimento, compresi le liquidità, i debiti e gli impegni.</t>
  </si>
  <si>
    <t>Spese a titolo di interessi</t>
  </si>
  <si>
    <t>Interessi passivi e debitori di ogni genere per il ricorso a risorse di terzi.</t>
  </si>
  <si>
    <t>Interessi passivi del gruppo specifico 200 Impegni correnti.</t>
  </si>
  <si>
    <t>Rimanenti interessi passivi</t>
  </si>
  <si>
    <t>Interessi passivi non attribuiti altrove.</t>
  </si>
  <si>
    <t>Investimenti materiali beni amministrativi</t>
  </si>
  <si>
    <t>Ammortamenti e rettificazioni di valore del gruppo specifico 140 Investimenti materiali beni amministrativi.</t>
  </si>
  <si>
    <t>Ammortamenti pianificati di investimenti materiali</t>
  </si>
  <si>
    <t>Ammortamenti non pianificati di investimenti materiali</t>
  </si>
  <si>
    <t>Ammortamenti non pianificati (impairment) conformemente alla Raccomandazione 06. Deve essere applicata la medesima struttura del conto 3300.</t>
  </si>
  <si>
    <t>Ammortamenti e rettificazioni di valore del gruppo specifico 142 Investimenti immateriali.</t>
  </si>
  <si>
    <t>Ammortamenti di investimenti immateriali</t>
  </si>
  <si>
    <t>Ammortamenti pianificati di investimenti immateriali</t>
  </si>
  <si>
    <t>Ammortamenti non pianificati di investimenti immateriali</t>
  </si>
  <si>
    <t>Ammortamenti supplementari</t>
  </si>
  <si>
    <t xml:space="preserve">Ammortamenti supplementari secondo la Raccomandazione 12 punto 6.
Gli ammortamenti supplementari non sono giustificati dal profilo dell’economia d’esercizio né costituiscono una perdita di valore effettiva (impairment). Essi non sono fondati da flussi di capitale, ma sono operazioni contabili.
</t>
  </si>
  <si>
    <t>Ammortamenti supplementari investimenti materiali beni amministrativi</t>
  </si>
  <si>
    <t>Ammortamenti supplementari sul gruppo specifico 140 Investimenti materiali beni amministrativi. Tenere conti dettagliati per ogni conto di bilancio di 4 cifre per poter allestire lo specchietto degli investimenti dell’allegato.</t>
  </si>
  <si>
    <t>Ammortamenti supplementari investimenti immateriali</t>
  </si>
  <si>
    <t>Ammortamenti supplementari sul gruppo specifico 142 Investimenti immateriali. Tenere conti dettagliati per ogni conto di bilancio di 4 cifre per poter allestire lo specchietto degli investimenti dell’allegato.</t>
  </si>
  <si>
    <t>Ammortamenti supplementari beni amministrativi, non attribuiti</t>
  </si>
  <si>
    <t>Ammortamenti supplementari non attribuiti a un gruppo specifico.</t>
  </si>
  <si>
    <t xml:space="preserve">Fondo speciale, prefinanziamenti </t>
  </si>
  <si>
    <t>Versamenti a finanziamenti speciali nel capitale proprio</t>
  </si>
  <si>
    <t>Versamenti a prefinanziamenti del capitale proprio</t>
  </si>
  <si>
    <t>Versamenti a finanziamenti speciali nel capitale proprio
Versamenti a prefinanziamenti del capitale proprio</t>
  </si>
  <si>
    <t>Copertura preliminare di progetti futuri d’investimento secondo la Raccomandazione n. 08 punto 2.
Versamenti al conto 2930 Prefinanziamenti.</t>
  </si>
  <si>
    <t>Prelievi da finanziamenti speciali del capitale proprio</t>
  </si>
  <si>
    <t>I prelievi sono contabilizzati nel conto 2900 Finanziamenti speciali nel capitale proprio.</t>
  </si>
  <si>
    <t>Prelievi da prefinanziamenti del capitale proprio</t>
  </si>
  <si>
    <t>Prelievi da finanziamenti speciali del capitale proprio
Prelievi da prefinanziamenti del capitale proprio</t>
  </si>
  <si>
    <t>Indennizzi di Comuni e consorzi comunali</t>
  </si>
  <si>
    <t xml:space="preserve">Indennizzi di Comuni e consorzi comunali per compiti che rientrano nel settore di competenza di Comuni e consorzi comunali.
Suddivisione raccomandata:
4612.1 Indenizzi di Comuni e consorzi comunali all’interno del cantone
4612.2 Indenizzi di Comuni e consorzi comunali situati in un altro cantone
4612.3 Indenizzi di Comuni e consorzi comunali del estero limitrofo
</t>
  </si>
  <si>
    <t>Contributi di Comuni e consorzi comunali</t>
  </si>
  <si>
    <t>Contributi dei Comuni</t>
  </si>
  <si>
    <t>Finanzierungbeiträge</t>
  </si>
  <si>
    <t>Investimenti materiali beni amministrativi,
Ammortamenti di investimenti immateriali,
Ammortamenti supplementari</t>
  </si>
  <si>
    <t/>
  </si>
  <si>
    <t>Vergütungen für intern bezogene Dienstleistungen (Personal)</t>
  </si>
  <si>
    <t>Schlamm-, Rechengut- und Sandbeseitigung
Honorare, Expertisen, Projektierungskosten
Sachversicherungsprämien
Übrige Dienstleistungen</t>
  </si>
  <si>
    <t>Dienstleistungen und Honorare (Schlamm-, Rechengut- und Sandbeseitigung)</t>
  </si>
  <si>
    <t>Entschädigungen und Ersatz von Auslagen an Behörden- und Kommissionsmitglieder sowie das gesamte Personal.</t>
  </si>
  <si>
    <t>Exkursionen, Schulreisen und Lager</t>
  </si>
  <si>
    <t>Aufwendungen für Exkursionen, Lager, Matura- und Schulreisen.</t>
  </si>
  <si>
    <t>Escursioni, gite scolastiche e campi</t>
  </si>
  <si>
    <t>Spese per escursioni, campi, gite scolastiche e di maturità.</t>
  </si>
  <si>
    <t>Nicht aktivierbare Anlagen (Anschaffungen)</t>
  </si>
  <si>
    <t>Total Betriebserträge (e)</t>
  </si>
  <si>
    <t>===&gt; ./.</t>
  </si>
  <si>
    <t>Benützungsgebühren und Dienstleistungen (Erträge)</t>
  </si>
  <si>
    <t>Vergütung für Betriebs- und Verwaltungskosten von gemeinsam oder in Untermiete genutzten Liegenschaften, Einrichtungen und Mobilien. Overhead-Money für die pauschale Abgeltung von Leistungen.</t>
  </si>
  <si>
    <t>Verzinsung langfristige Finanzverbindlichkeiten</t>
  </si>
  <si>
    <t>Passivzinsen der Sachgruppe 206 langfristige Finanzverbindlichkeiten.</t>
  </si>
  <si>
    <t>Planmässige Abschreibungen werden nach Fachemp-fehlung 12, Ziffer 6, Wertberichtigungen des Verwaltungsvermögens nach Fachempfehlung 06 vorgenommen.
Zusätzliche Abschreibungen werden unter Sachgruppe 38 geführt.</t>
  </si>
  <si>
    <t>Gli ammortamenti pianificati sono effettuati conformemente alla Raccomandazione punto 6 e le rettificazioni di valore su beni amministrativi conformemente alla Raccomandazione 06.
Gli ammortamenti supplementari sono contabilizzati nel gruppo specifico 38.</t>
  </si>
  <si>
    <t>Abschreibungen Immaterielle Anlagen Verwaltungsvermögen</t>
  </si>
  <si>
    <t>Unterhalt Kanalnetz</t>
  </si>
  <si>
    <t>Nr</t>
  </si>
  <si>
    <t>Deutsch</t>
  </si>
  <si>
    <t>Italienisch</t>
  </si>
  <si>
    <t>Datenbank Gewässerschutz: Betriebsdaten ARA</t>
  </si>
  <si>
    <t>Nome IDA</t>
  </si>
  <si>
    <t>(1=considerato negli importi di cui in seguito; 2=non considerato negli importi di cui in seguito)</t>
  </si>
  <si>
    <t>Anno di fabbricazione</t>
  </si>
  <si>
    <t>Numero del personale aziendale</t>
  </si>
  <si>
    <t>(inkl. Verwaltung und Kommissionen)</t>
  </si>
  <si>
    <t>Conti</t>
  </si>
  <si>
    <t>Designazione</t>
  </si>
  <si>
    <t>fr.</t>
  </si>
  <si>
    <t>Personalkosten (inkl. Verwaltung und Kommissionen)</t>
  </si>
  <si>
    <t>Totale  del dispendio per il personale 300-309,390  (a)</t>
  </si>
  <si>
    <t>da cui dedurre</t>
  </si>
  <si>
    <t>Totale diminuzioni per dispendio 436-438,490  (b)</t>
  </si>
  <si>
    <t>Dispendio per il personale, al netto  (c = a - b)</t>
  </si>
  <si>
    <t>Totale diminuzioni per dispendio (b)</t>
  </si>
  <si>
    <t>Costi d'esercizio</t>
  </si>
  <si>
    <t>Totale costi per materiale 310-319, 391  (d)</t>
  </si>
  <si>
    <t>Totale costi per materiale (d)</t>
  </si>
  <si>
    <t>Totale ricavi aziendali  427-439,490  (e)</t>
  </si>
  <si>
    <t>Costi d'esercizio, netto (f = d -e)</t>
  </si>
  <si>
    <t>Costi di capitale</t>
  </si>
  <si>
    <t>Totale ricavi aziendali (e)</t>
  </si>
  <si>
    <t xml:space="preserve">Ammortamenti </t>
  </si>
  <si>
    <t>Manutenzione canalizzazione</t>
  </si>
  <si>
    <t>Spiegazione</t>
  </si>
  <si>
    <t>Dispendio</t>
  </si>
  <si>
    <t xml:space="preserve">Costi per il personale </t>
  </si>
  <si>
    <t>Stipendi, assicurazione, reclutamento, formazione e informazioni, concessioni di prestazioni naturali, assegni o privilegi di qualsiasi genere al personale attivo e ai lavoratori assunti per un periodo limitato (quale sostituzione necessaria per il proprio personale, anche se sussiste soltanto un rapporto per conferimento di ordini). Pensioni per i dipendenti messi a riposo, per il cui stipendio l'azienda  era competente.</t>
  </si>
  <si>
    <t>Avviso: La sostituzione di spese per trasferte di servizio non è considerata dispendio per il personale, bensì costi d'esercizio (conto 317).</t>
  </si>
  <si>
    <t>Commissioni</t>
  </si>
  <si>
    <t>Indennità fisse, indennità per seduta.</t>
  </si>
  <si>
    <t>Stipendio personale amministrativo
Stipendio per personale tecnico</t>
  </si>
  <si>
    <t>Stipendi, indennità di rincaro, assegni di famiglia, per nascita e per i figli, supplementi e omaggi  per età di servizio, indennità per straordinari e servizio di picchetto.</t>
  </si>
  <si>
    <t>Contributi all'assicurazione sociale</t>
  </si>
  <si>
    <t>Contributi del datore di lavoro alla AVS e AD.</t>
  </si>
  <si>
    <t>Contributi all'assicurazione del personale</t>
  </si>
  <si>
    <t>Contributi del datore di lavoro alle casse pensioni, assicurative e di risparmio.</t>
  </si>
  <si>
    <t>Contributi all'assicurazione per infortunio e malattia</t>
  </si>
  <si>
    <t>Contributi del datore di lavoro all'assicurazione del personale contro gli infortuni e le malattie.</t>
  </si>
  <si>
    <t>Vestiario di servizio, assegni per l'affitto di un appartamento e il vitto</t>
  </si>
  <si>
    <t>Vestiario di servizio e di protezione inteso come parte integrante del salario o di aggiunta al salario oppure come assegni per vitto e vestiario motivati come parte integrante del salario.</t>
  </si>
  <si>
    <t>Prestazioni per pensioni</t>
  </si>
  <si>
    <t>Pensioni, rendite di riposo a carico dell'azienda, incl. le indennità di rincaro a favore dei collaboratori pensionati, rendite per infortunio e riscatto di rendite.</t>
  </si>
  <si>
    <t>Indennità dovute ai lavoratori assunti per un periodo limitato</t>
  </si>
  <si>
    <t>Versamenti a terzi per l'assunzione di ausiliari assunti per un determinato periodo di tempo a sostituzione del proprio personale indispensabile o per straordinari impegni di lavoro.</t>
  </si>
  <si>
    <t>Ulteriore dispendio per il personale</t>
  </si>
  <si>
    <t>Reclutamento, formazione e aggiornamento professionale del personale, costi dei corsi, omaggi al personale, manifestazioni e gite del personale.</t>
  </si>
  <si>
    <t>Costi d'esercizo</t>
  </si>
  <si>
    <t>Dispendio per procurare tutti i beni di consumo occorrenti all'azienda durante il rispettivo periodo di conteggio. Costi per le prestazioni di terzi.</t>
  </si>
  <si>
    <t>Materiale d'ufficio, stampati</t>
  </si>
  <si>
    <t>Materiale d'uso per l'ufficio, stampati, letteratura specializzata, riviste.</t>
  </si>
  <si>
    <t>Mobili, macchine, veicoli</t>
  </si>
  <si>
    <t>Arredamento d'ufficio e aziendale, nella misura in cui non rientrino nel concetto di spese d'investimento.</t>
  </si>
  <si>
    <t>Acqua, energia, materiale per riscaldamento
conti separati:</t>
  </si>
  <si>
    <t>Consumo di acqua, energia, materiale di riscaldamento.</t>
  </si>
  <si>
    <t>Corrente</t>
  </si>
  <si>
    <t>Costi della corrente</t>
  </si>
  <si>
    <t>Acqua</t>
  </si>
  <si>
    <t>Costi per il consumo d'acqua</t>
  </si>
  <si>
    <t>Olio combustibile</t>
  </si>
  <si>
    <t>Costi dell'olio combustibile</t>
  </si>
  <si>
    <t>Avviso: Grandi riserve di materiale di riscaldamento alla fine dell'anno vanno attivate.</t>
  </si>
  <si>
    <t>Metano</t>
  </si>
  <si>
    <t>Costi del metano</t>
  </si>
  <si>
    <t>Altre fonti di energia</t>
  </si>
  <si>
    <t>Costi per l'uso di altri fonti di energia</t>
  </si>
  <si>
    <t>Materiale d'uso
conti separati</t>
  </si>
  <si>
    <t>Materiali di pulizia, disinfettanti e materiali aziendali, sostanze chimiche, carburanti, oleatori, materiali per la manutenzione edile e la rimanente manutenzione che viene effettuata dal proprio personale.</t>
  </si>
  <si>
    <t>Sostanze chimiche per la precipitazione del fosfato</t>
  </si>
  <si>
    <t>Sostanze chimiche per il trattamento dei fanghi</t>
  </si>
  <si>
    <t xml:space="preserve">Altro materiale d'uso </t>
  </si>
  <si>
    <t>Avviso: il materiale d'ufficio e gli stampati sono da addebitare al conto 310.</t>
  </si>
  <si>
    <t>Prestazioni di terzi per la manutenzione edilizia</t>
  </si>
  <si>
    <t>Manutenzione dell'edificio, ediliza sotterranea e dintorni (rammendi, manutenzione, riparazioni e servizi). Sostituzione dei mobili uniti all'edificio risp. facenti  parte dello stesso.</t>
  </si>
  <si>
    <t>Avviso: Manutenzione edilizia:  vedasi il conto 314. I materiali che servono al proprio personale per la manutenzione edilizia, devono essere addebitati al conto 313.</t>
  </si>
  <si>
    <t>Prestazioni di servizio di terzi per la rimanente manutenzione</t>
  </si>
  <si>
    <t>Manutenzione e riparazioni di mobilia, attrezzi, strumenti, macchine, veicoli e arredamenti.</t>
  </si>
  <si>
    <t>Locazioni, affitti e tasse per l'uso</t>
  </si>
  <si>
    <t>Locazioni, affitti e diritti di superficie per costruzioni del soprassuolo e del sottosuolo, per macchine, attrezzi, veicoli, locali e piazzole.</t>
  </si>
  <si>
    <t>Avviso: a questo conto devono essere addebitati tutti i costi che vengono fatturati da parte del locatore.</t>
  </si>
  <si>
    <t>Indennità spese</t>
  </si>
  <si>
    <t>Indennità di trasferta e di spese al proprio personale, a membri delle autorità e di commissioni (incl. la resa delle spese di telefono e di porto). Spese di rappresentanza.</t>
  </si>
  <si>
    <t>Prestazioni di servizio e onorari
Conti separati:</t>
  </si>
  <si>
    <t>Tutte le rimanenti prestazioni di servizio non fornite dal proprio personale bensì da terzi.</t>
  </si>
  <si>
    <t>Smaltimento dei fanghi</t>
  </si>
  <si>
    <t>Tutte le spese sostenute da terzi per la rimozione dei fanghi</t>
  </si>
  <si>
    <t>Rimozione del materiale trattenuto dalla griglia e dal dissabbiatore</t>
  </si>
  <si>
    <t>Esborsi sostenuti da terzi per la rimozione di materiale trattenuto dalla griglia e dal dissabbiatore.</t>
  </si>
  <si>
    <t>Onorari, perizie, costi di progettazione</t>
  </si>
  <si>
    <t xml:space="preserve">Onorari per avvocati, notai, conferenze, progetti preliminari, perizie e pareri di terzi.  </t>
  </si>
  <si>
    <t>Avviso: gli onorari dovuti ai medici per la cura del proprio personale devono essere addebitati al conto 309.</t>
  </si>
  <si>
    <t xml:space="preserve">Premi per l'assicurazione di materiale </t>
  </si>
  <si>
    <t>Premi per l'assicurazione contro la responsabilità civile, rottura di macchine ecc.</t>
  </si>
  <si>
    <t xml:space="preserve">Ulteriori prestazioni di servizio </t>
  </si>
  <si>
    <t>Tutte le rimanenti prestazioni di servizio fornite da terzi quali spese di porto e di trasporto, spese telefoniche, canone del telefono e della televsione, conto corrente postale e tasse bancarie, tasse di  concessione, contributi alle spese amministrative, bolli sui veicoli motorizzati e altre imposte, tasse di misurazione e di smercio a terzi</t>
  </si>
  <si>
    <t>Avviso: le indennità per ausiliari impiegati a tempo limitato devono essere addebitati al conto 308.</t>
  </si>
  <si>
    <t>Ulteriori costi d'esercizio</t>
  </si>
  <si>
    <t>Dispendio non contemplato dai conti globali 310 - 318 quali assicurazione propria per danni alle cose, indennità d'inconvenienza, rimborso danni, contributi ai membri.</t>
  </si>
  <si>
    <t>Interessi passivi</t>
  </si>
  <si>
    <t>Interessi per l'uso di mezzi estranei.</t>
  </si>
  <si>
    <t>Debiti a breve termine.</t>
  </si>
  <si>
    <t>Debiti per conti correnti presso banche e mutui a breve scadenza per temporanee strettoie di liquidità.</t>
  </si>
  <si>
    <t>Debiti a media e lunga scadenza</t>
  </si>
  <si>
    <t xml:space="preserve">Debiti da investimento. </t>
  </si>
  <si>
    <t>Altri interessi passivi</t>
  </si>
  <si>
    <t>Interessi passivi non contemplati nei conti  321 e 322.</t>
  </si>
  <si>
    <t>Ammortamenti</t>
  </si>
  <si>
    <t xml:space="preserve">Su crediti e impianti della sostanza finanziaria
Sui valori contabili della sostanza amministrativa. </t>
  </si>
  <si>
    <t xml:space="preserve">Sostanza finanziaria </t>
  </si>
  <si>
    <t>Crediti non ricuperabili. Perdite di valore effettivamente subentrate a danno degli impianti della sostanza finanziaria.</t>
  </si>
  <si>
    <t>Sostanza amministrativa, ammortamenti regolari</t>
  </si>
  <si>
    <t xml:space="preserve">Ammortamenti regolari sugli imipanti della sostanza amministrativa (costruzioni del soprassuolo e sottosuolo, mobilia e altre spese attivate). </t>
  </si>
  <si>
    <t>Sostanza amministrativa, ammortamenti suppletivi</t>
  </si>
  <si>
    <t xml:space="preserve">Ammortamenti  degli impianti della sostanza amministrativa che superano i normali ammortamenti. </t>
  </si>
  <si>
    <t>Depositi</t>
  </si>
  <si>
    <t>Riserva di determinate entrate destinate a compiti speciali.  Impiego dell'eccedenza aziendale.</t>
  </si>
  <si>
    <t>Finanziamento speciale</t>
  </si>
  <si>
    <t>A meno che l'impianto di depurazione non costituisca una cerchia contabile propria:
deposito dell'eccedenza aziendale attiva nel finanziamento speciale.</t>
  </si>
  <si>
    <t>Fondo speciale</t>
  </si>
  <si>
    <t>Riserva di determinate entrate a favore di un particolare compito amministrativo.</t>
  </si>
  <si>
    <t>Prefinanziamento</t>
  </si>
  <si>
    <t>Costituzione di riserve per futuri opere e compiti.</t>
  </si>
  <si>
    <t>Eccedenza di entrate</t>
  </si>
  <si>
    <t xml:space="preserve">Se l'impianto di depurazione costituisce una cerchia contabile propria: riporto delle eccedenze nelle entrate nel finanziamento speciale. </t>
  </si>
  <si>
    <t>Conguagli interni</t>
  </si>
  <si>
    <t>Tra i diversi Servizi (compiti settoriali) p.e.rete di canalizzazione, stazioni di pompaggio, conguagli interni necessari.</t>
  </si>
  <si>
    <t>Costi del personale computabili</t>
  </si>
  <si>
    <t>Conteggio interno dei costi del personale non addebitati al Gruppo dei costi  30 e, tenendo conto di eventuali rimborsi, al dispendio per il personale.</t>
  </si>
  <si>
    <t>Costi d'esercizio computabili</t>
  </si>
  <si>
    <t>Conteggio interno per spese d'esercizio addebitate al Gruppo dei costi  31.</t>
  </si>
  <si>
    <t>Utile</t>
  </si>
  <si>
    <t>Utile da sostanza</t>
  </si>
  <si>
    <t>Interessi attivi e altri utili da investimenti di denaro e di capitale della sostanza finanziaria e amministrativa.</t>
  </si>
  <si>
    <t>Conti correnti bancari</t>
  </si>
  <si>
    <t>Interessi attivi dagli attivi dei contocorrenti bancari.</t>
  </si>
  <si>
    <t>Utili da locazione e affitto</t>
  </si>
  <si>
    <t>Locazioni, interessi attivi da affitto e diritto di superficie da immobili della sostanza amministrativa.</t>
  </si>
  <si>
    <t>Compensi</t>
  </si>
  <si>
    <t>Compensi da prestazioni e forniture a favore di terzi.</t>
  </si>
  <si>
    <t xml:space="preserve">Trattamento di fanghi a favore di terzi </t>
  </si>
  <si>
    <t>Ricavi dal trattamento di fanghi o dall'uso da parte di terzi delle attrezzature dell'azienda a tal fine.</t>
  </si>
  <si>
    <t>Ricavi dalla fonitura di materiali.</t>
  </si>
  <si>
    <t>Vendita di corrente</t>
  </si>
  <si>
    <t>Ricavo dalla vendita di corrente.</t>
  </si>
  <si>
    <t>Vendita di gas di depurazione</t>
  </si>
  <si>
    <t>Ricavo dalla vendita di gas di depurazione.</t>
  </si>
  <si>
    <t xml:space="preserve">Vendita di fanghi di depurazione </t>
  </si>
  <si>
    <t>Ricavo dalla vendita di fangh idi depurazione.</t>
  </si>
  <si>
    <t>Vendita di composta</t>
  </si>
  <si>
    <t>Ricavo dalla vendita di composta.</t>
  </si>
  <si>
    <t>Vendita di energia prodotta dalle termopompe</t>
  </si>
  <si>
    <t>Ricavo dalla vendita di energia da pompe termiche.</t>
  </si>
  <si>
    <t>Altre vendite</t>
  </si>
  <si>
    <t>Ricavi da altre vendite.</t>
  </si>
  <si>
    <t>Rimborsi</t>
  </si>
  <si>
    <t>Ricavi che diminuiscono il dispendio.</t>
  </si>
  <si>
    <t>Avviso: Per garantire il principio basato sul lordo, i rimborsi devono essere contabilizzati quali ricavi e non devono essere dedotti dal rispettivo dispendio.</t>
  </si>
  <si>
    <t>Rimborsi di assegni familiari, indennità per perdita di guadagno</t>
  </si>
  <si>
    <t>Rimborsi di assegni per i figli e delle indennità per perdita di guadagno.</t>
  </si>
  <si>
    <t>Prestazioni assicurative al dispendio per il personale</t>
  </si>
  <si>
    <t>Prestazioni da assicurazioni contro gli infortuni e le malattie.</t>
  </si>
  <si>
    <t>Prestazioni assicurative ai costi d'esercizio</t>
  </si>
  <si>
    <t>Prestazioni dell'assicurazione contro la rotture di macchine.</t>
  </si>
  <si>
    <t>Altri ricavi</t>
  </si>
  <si>
    <t>Ricavi non contabilizzati nei conti collettivi.</t>
  </si>
  <si>
    <t>Rimborsi da parte di enti pubblici</t>
  </si>
  <si>
    <t>Rimborsi da parte di enti pubblici per i quali l'impianto di depurazione svolge un compito.</t>
  </si>
  <si>
    <t>Contributi finanziari da parte dei Comuni</t>
  </si>
  <si>
    <t>Contributi all'esercizio da parte dei Comuni.</t>
  </si>
  <si>
    <t>Prelievi</t>
  </si>
  <si>
    <t>Impiego di entrate riservate a compiti speciali. Copertura del disavanzo d'esercizio.</t>
  </si>
  <si>
    <t>Se l'impianto di depurazione non costituisce una cerchia contabile propria: 
copertura del disavanzo aziendale mediante prelievo dal finanziamento speciale.</t>
  </si>
  <si>
    <t>Prelievo di entrate riservate a un particolare compito amministrativo.</t>
  </si>
  <si>
    <t xml:space="preserve">Prefinanziamenti </t>
  </si>
  <si>
    <t>Impiego di riserve per assolvere un determinato compito.</t>
  </si>
  <si>
    <t xml:space="preserve">Eccesso di dispendi </t>
  </si>
  <si>
    <t>Se l'impianto di depurazione costituisce un cerchio contabile proprio:
riporto del disavanzo sul conto Capitale proprio (se non esiste capitale proprio, riporto sul conto disvanzzo del bilancio).</t>
  </si>
  <si>
    <t>Conguagli tra i singoli Servizi (compiti settoriali), p.e. Amministrazione, necessari conguagli interni.</t>
  </si>
  <si>
    <t>Conteggio interno dei costi del personale addebitati sotto il conto 390 a un altro Servizio.</t>
  </si>
  <si>
    <t>Conteggio interno dei costi d'esercizio addebitati sotto il conto 391 a un altro Servizio.</t>
  </si>
  <si>
    <t>Wasser, Energie, Heizmaterialien
separate Konten:</t>
  </si>
  <si>
    <t>Verbrauchsmaterialien
separate Konten:</t>
  </si>
  <si>
    <r>
      <t xml:space="preserve">Dienstleistungen und Honorare
</t>
    </r>
    <r>
      <rPr>
        <i/>
        <sz val="10"/>
        <rFont val="Arial"/>
        <family val="2"/>
      </rPr>
      <t>separate Konten:</t>
    </r>
  </si>
  <si>
    <r>
      <t xml:space="preserve">Sämtliche übrige Dienstleistungen, die nicht durch das eigene Personal, sondern </t>
    </r>
    <r>
      <rPr>
        <i/>
        <sz val="10"/>
        <rFont val="Arial"/>
        <family val="2"/>
      </rPr>
      <t>durch Dritte</t>
    </r>
    <r>
      <rPr>
        <sz val="10"/>
        <rFont val="Arial"/>
        <family val="2"/>
      </rPr>
      <t xml:space="preserve"> erbracht werden.</t>
    </r>
  </si>
  <si>
    <r>
      <t xml:space="preserve">Sofern die Kläranlage </t>
    </r>
    <r>
      <rPr>
        <i/>
        <sz val="10"/>
        <rFont val="Arial"/>
        <family val="2"/>
      </rPr>
      <t>keinen eigenen</t>
    </r>
    <r>
      <rPr>
        <sz val="10"/>
        <rFont val="Arial"/>
        <family val="2"/>
      </rPr>
      <t xml:space="preserve"> Rechnungskreis bildet:
Einlage des Betriebsüberschusses in die Spezialfinanzierung.</t>
    </r>
  </si>
  <si>
    <r>
      <t xml:space="preserve">Sofern die Kläranlage </t>
    </r>
    <r>
      <rPr>
        <i/>
        <sz val="10"/>
        <rFont val="Arial"/>
        <family val="2"/>
      </rPr>
      <t>einen eigenen</t>
    </r>
    <r>
      <rPr>
        <sz val="10"/>
        <rFont val="Arial"/>
        <family val="2"/>
      </rPr>
      <t xml:space="preserve"> Rechnungskreis bildet:
Übertrag des Betriebsüberschusses auf das Eigenkapital.</t>
    </r>
  </si>
  <si>
    <r>
      <t>Hinweis:</t>
    </r>
    <r>
      <rPr>
        <sz val="10"/>
        <rFont val="Arial"/>
        <family val="2"/>
      </rPr>
      <t xml:space="preserve"> Um das Bruttoprinzip zu gewährleisten, müssen die Rückerstattungen als Ertrag verbucht werden und sind </t>
    </r>
    <r>
      <rPr>
        <i/>
        <sz val="10"/>
        <rFont val="Arial"/>
        <family val="2"/>
      </rPr>
      <t>nicht</t>
    </r>
    <r>
      <rPr>
        <sz val="10"/>
        <rFont val="Arial"/>
        <family val="2"/>
      </rPr>
      <t xml:space="preserve"> vom entsprechenden Aufwand abzuziehen.</t>
    </r>
  </si>
  <si>
    <r>
      <t xml:space="preserve">Sofern die Kläranlage </t>
    </r>
    <r>
      <rPr>
        <i/>
        <sz val="10"/>
        <rFont val="Arial"/>
        <family val="2"/>
      </rPr>
      <t>keinen eigenen</t>
    </r>
    <r>
      <rPr>
        <sz val="10"/>
        <rFont val="Arial"/>
        <family val="2"/>
      </rPr>
      <t xml:space="preserve"> Rechnungskreis bildet:
Deckung des Betriebsdefizits durch Entnahme aus der Spezialfinanzierung.</t>
    </r>
  </si>
  <si>
    <r>
      <t xml:space="preserve">Sofern die Kläranlage </t>
    </r>
    <r>
      <rPr>
        <i/>
        <sz val="10"/>
        <rFont val="Arial"/>
        <family val="2"/>
      </rPr>
      <t>einen eigenen</t>
    </r>
    <r>
      <rPr>
        <sz val="10"/>
        <rFont val="Arial"/>
        <family val="2"/>
      </rPr>
      <t xml:space="preserve"> Rechnungskreis bildet:
Übertrag des Defizits auf das Konto Eigenkapital. (Falls kein Eigenkapital vorhanden ist, Übertrag auf Konto Bilanzfehlbetrag.)</t>
    </r>
  </si>
  <si>
    <t>Totale spese aziendali escl. servizio capitale</t>
  </si>
  <si>
    <t>Dispendio per il personale al netto + costi d'esercizio al netto</t>
  </si>
  <si>
    <t>Totale spese aziendali incl. servizio capitale</t>
  </si>
  <si>
    <t xml:space="preserve">Dispendio per il personale al netto + costi d'esercizio al netto
+ interessi passivi  + ammortamenti </t>
  </si>
  <si>
    <t>Contributi al finanziamento</t>
  </si>
  <si>
    <t>Risultato</t>
  </si>
  <si>
    <t>Costi</t>
  </si>
  <si>
    <t xml:space="preserve">Ricavo </t>
  </si>
  <si>
    <t>Osservazioni</t>
  </si>
  <si>
    <t>Stipendi, indennità alla Presidenza e alle Commissioni</t>
  </si>
  <si>
    <t>Stipendi, personale amministrativo e aziendale</t>
  </si>
  <si>
    <t>Salari per lavoratori assunti a tempo limitato</t>
  </si>
  <si>
    <t>Prestazioni sociali (AVS, AI, CP, INP, IP, CM)</t>
  </si>
  <si>
    <t xml:space="preserve">Rimanente dispendio per il personale </t>
  </si>
  <si>
    <t>Rimborsi (assegni  familiari, indennità per perdita di guadagno), assicurazioni</t>
  </si>
  <si>
    <t>Prestazioni proprie per investimenti</t>
  </si>
  <si>
    <t>Materiale d'ufficio (inc. stampati, letteratura tecnica)</t>
  </si>
  <si>
    <t>Acquisti (macchine, mobili, utensili ecc.)</t>
  </si>
  <si>
    <t xml:space="preserve">Altre fonti di energia </t>
  </si>
  <si>
    <t>Totale energia, acqua, materiale combustibile  312</t>
  </si>
  <si>
    <t>Ulteriore materiale d'uso</t>
  </si>
  <si>
    <t>Totale materiale d'uso  313</t>
  </si>
  <si>
    <t>Manutenzione edile di edifici e dintorni</t>
  </si>
  <si>
    <t>Manutenzione delle macchine, degli attrezzi e delle installazioni</t>
  </si>
  <si>
    <t>Asportazione del materiale trattenuto dalla griglia e dal dissabbiatore</t>
  </si>
  <si>
    <t>Premi per l'assicurazione del materiale</t>
  </si>
  <si>
    <t>Altri servizi</t>
  </si>
  <si>
    <t>Totale servizi prestati da parte di terzi 318</t>
  </si>
  <si>
    <t>Tasse per locazioni, affitti e uso</t>
  </si>
  <si>
    <t>Altre spese d'esercizio</t>
  </si>
  <si>
    <t>Spese d'esercizio computabili</t>
  </si>
  <si>
    <t>Totale altre spese d'esercizio  316-319, 391</t>
  </si>
  <si>
    <t>Entrate da locazione e affitto</t>
  </si>
  <si>
    <t>Entrate dal trattamento dei fanghi per terzi</t>
  </si>
  <si>
    <t xml:space="preserve">Vendita di corrente </t>
  </si>
  <si>
    <t>Vendita di fanghi di depurazione</t>
  </si>
  <si>
    <t>Vendita di energia da pompe termiche</t>
  </si>
  <si>
    <t>Totale ricavo dalle vendite 435</t>
  </si>
  <si>
    <t>Prestazioni assicurative</t>
  </si>
  <si>
    <t>Altri ricavi (senza le tasse per le acque di scarico)</t>
  </si>
  <si>
    <t xml:space="preserve">Depositi </t>
  </si>
  <si>
    <t>Costi per il personale
(incl. Amministrazione e commissioni)</t>
  </si>
  <si>
    <t>altes Formular deutsch</t>
  </si>
  <si>
    <t>altes Formular italienisch</t>
  </si>
  <si>
    <t>Konti</t>
  </si>
  <si>
    <t>Compensazioni interne (Personale)</t>
  </si>
  <si>
    <t>Indennità per l’ottenimento di prestazioni di servizi interne (personale).</t>
  </si>
  <si>
    <t>Dienstleistungen und Honorare (Entsorgung, Honorare, Versicherungsprämien usw.)</t>
  </si>
  <si>
    <t>Smaltimento dei fanghi, Asportazione del materiale trattenuto dalla griglia e dal dissabbiatore, Onorari, perizie, costi di progettazione, Premi per l'assicurazione del materiale, Altri servizi</t>
  </si>
  <si>
    <t>Übriger Betriebsaufwand (inkl. Abgabe Mikroverunreinigungen)</t>
  </si>
  <si>
    <t>Interne Verrechnung von Betriebs- und Verwaltungskosten</t>
  </si>
  <si>
    <t>Übriger Ertrag (keine Abwassergebühren)</t>
  </si>
  <si>
    <t>Rimanenti ricavi (senza le tasse per le acque di scarico)</t>
  </si>
  <si>
    <t>Abschreibungen Sachanlagen Verwaltungsvermögen,
Abschreibungen immateriell Anlagen,
zusätzliche Abschreibungen</t>
  </si>
  <si>
    <t>-&gt;DB5_310</t>
  </si>
  <si>
    <t>-&gt;DB5_220</t>
  </si>
  <si>
    <t>-&gt;DB5_435X</t>
  </si>
  <si>
    <t>(1=in untenstehenden Beträgen berücksichtigt; 2=in untenstehenden Beträgen nicht berücksichtigt)</t>
  </si>
  <si>
    <t>Rückerstattungen von Sozial- Unfall- und Krankenversicherungen</t>
  </si>
  <si>
    <t>LinkZeile</t>
  </si>
  <si>
    <t>Ver- und Entsorgung Liegenschaften Verwaltungsvermögen (Energie, Strom, Gas, Wasser, Kehricht)</t>
  </si>
  <si>
    <t>Approvvigionamento e smaltimento di immobili beni amministrativi (energia, acqua, elettricità, gas)</t>
  </si>
  <si>
    <t>-&gt;DB061</t>
  </si>
  <si>
    <t>bilancio (Costi / Ricavo)</t>
  </si>
  <si>
    <t>Bilanz (Mehraufwand / Mehrertrag)</t>
  </si>
  <si>
    <t>Bilanz (Mehraufwand / Mehrertrag) xxx</t>
  </si>
  <si>
    <t>bilancio (Costi / Ricavo) xxx</t>
  </si>
  <si>
    <t>Rückerstattungen und Kostenbeteiligungen Dritter (Versicherungsleistungen)</t>
  </si>
  <si>
    <t>===&gt;  ./.</t>
  </si>
  <si>
    <t>Calanca (Bodio)</t>
  </si>
  <si>
    <t>Calanca (Cauco alta)</t>
  </si>
  <si>
    <t>Calanca (Cauco centro)</t>
  </si>
  <si>
    <t>Disentis/Mustér (Pardomat)</t>
  </si>
  <si>
    <t>Banca dati, protezione delle acque, costi d'esercizio IDA</t>
  </si>
  <si>
    <t>N. IDA</t>
  </si>
  <si>
    <t>Costi per il personale (incl. amministrazione e commissioni)</t>
  </si>
  <si>
    <t>Rimborsi da parte di assicurazioni sociali, assicurazioni contro gli infortuni e assicurazioni contro le malattie</t>
  </si>
  <si>
    <t>Costi ber beni e servizi</t>
  </si>
  <si>
    <t>Rimborsi e partecipazioni di terzi (prestazioni assicurative)</t>
  </si>
  <si>
    <t>Totale costi d'esercizio escl. servizio capitale</t>
  </si>
  <si>
    <t>Totale costi d'esercizio incl. servizio capitale</t>
  </si>
  <si>
    <t xml:space="preserve">Dispendio per il personale al netto + costi d'esercizio al netto + interessi passivi  + ammortamenti </t>
  </si>
  <si>
    <t>Stipendi, assegni e gettoni di presenza a membri delle autorità, commissioni, consiglieri agli Stati, consiglieri di Stato, membri dei comitati scolastici, giudici, stipendi a scrutatori, funzionari dell’ufficio votazioni ecc.
Spese di viaggio e altre spese (compensazione dei costi) sul conto 3170 Spese di viaggio e altre spese.</t>
  </si>
  <si>
    <t>Stipendi compresi i supplementi per ore supplementari al personale amministrativo e d’esercizio. Soltanto stipendi nonché elementi e supplementi di stipendio soggetti all’AVS.
I versamenti continuati dello stipendio e le indennità di partenza nei piani sociali vanno contabilizzati nel corrispondente gruppo specifico; per gli assegni e le indennità vedi gruppo specifico 304.</t>
  </si>
  <si>
    <t>Indennità a personale temporaneo per i quali deve essere conteggiata l’AVS.
Per i rapporti di impiego limitati nel tempo: contabilizzare nel gruppo specifico 301 o 302.
Indennità ad agenzie di collocamento e lavoratori indipendenti per i quali non deve essere conteggiata l’AVS, sono contabilizzate nel gruppe specifico 313.</t>
  </si>
  <si>
    <t>Contributi del datore di lavoro alle assicurazioni sociali pubbliche, compresa la quota di spese di amministrazione.
I rimborsi effettuati ad esempio tramite indennità giornaliere dell’assicurazione contro gli infortuni vanno contabilizzati in conti dettagliati separati come riduzione delle spese.</t>
  </si>
  <si>
    <t>Contributi del datore di lavoro alle assicurazioni contro gli infortuni</t>
  </si>
  <si>
    <t>Contributi del datore di lavoro alle assicurazioni obbligatorie contro gli infortuni (SUVA o assicuratori privati) nonché all’assicurazione contro gli infortuni non professionali se il datore di lavoro partecipa al premio. Assicurazione del personale contro la responsabilità civile.</t>
  </si>
  <si>
    <t>Contributi del datore di lavoro ad altre assicurazioni sociali e di previdenza.</t>
  </si>
  <si>
    <t>Spese di progettazione del conto economico giunte a scadenza addebitate all’oggetto di investimento al momento dello stanziamento del credito. L’addebito è effettuato nel gruppo specifico 50 del conto degli investimenti.</t>
  </si>
  <si>
    <t>Manutenzione delle rimanenti opere del genio civile</t>
  </si>
  <si>
    <t>Onorari di consulenti esterni, periti, esperti ecc.</t>
  </si>
  <si>
    <t>Premi dell’assicurazione stabili per immobili dei beni amministrativi, assicurazione casco per i viaggi di servizio con i veicoli privati, assicurazione del bestiame, assicurazione contro la grandine, il furto e lo scasso, responsabilità civile dei proprietari di immobili, responsabilità civile per veicoli di servizio, assicurazione cose di tipo generale.</t>
  </si>
  <si>
    <t>Locazione e costi di utilizzazione dei rimanenti investimenti materiali e diritti immateriali di uso che non possono essere attribuiti ad altri gruppi specifici.</t>
  </si>
  <si>
    <t>Le compensazioni interne possono essere effettuate tra servizi del medesimo ente pubblico o con unità da consolidare. Alla fine del periodo contabile i gruppi specifici 39 e 49 devono corrispondere. Le spese e i ricavi non possono essere delimitati in maniera diversa.</t>
  </si>
  <si>
    <t>Ammortamenti pianificati e non pianificati su beni amministrativi sempre che essi non siano direttamente addebitati ai servizi.</t>
  </si>
  <si>
    <t>Rimunerazione degli impegni correnti</t>
  </si>
  <si>
    <t>Rimunerazione degli impegni finanziari</t>
  </si>
  <si>
    <t>Interessi passivi dei gruppi specifici 201 Impegni finanziari a breve termine e 206 Impegni finanziari a lungo termine.</t>
  </si>
  <si>
    <t>Gli ammortamenti pianificati in funzione della durata di utilizzazione (lineari o degressivi) conformemente alla Raccomandazione 12 punto 6 sono registrati in conti dettagliati a seconda del gruppo specifico di bilancio. Il grado di dettaglio deve essere scelto in modo che possano essere tratte le indicazioni necessarie per lo specchietto degli investimenti dell’allegato.</t>
  </si>
  <si>
    <t>Versamenti al conto 2900 Finanziamenti speciali nel capitale proprio.</t>
  </si>
  <si>
    <t>Prelievi da prefinanziamenti del capitale proprio conformemente alla Raccomandazione n. 08 punto 2.</t>
  </si>
  <si>
    <t xml:space="preserve">Contributi d’esercizio correnti di Comuni e consorzi comunali.
Suddivisione raccomandata:
4632.1 Contributi d’esercizio correnti di Comuni e consorzi comunali all’interno del cantone
4632.2 Contributi d’esercizio correnti di Comuni e consorzi comunali situati in un altro cantone
4632.3 Contributi d’esercizio correnti di Comuni e consorzi comunali del estero limitrofo
</t>
  </si>
  <si>
    <t>Ufficio federale dell'ambiente</t>
  </si>
  <si>
    <t>(numero del personale aziendale per compiti secondari = ore di lavoro annuali * 0.005)</t>
  </si>
  <si>
    <t>(incl. amministrazione e commissioni)</t>
  </si>
  <si>
    <t>Totale del dispendio per il personale (a)</t>
  </si>
  <si>
    <t>Costi per il materiale, netto (f = d - e)</t>
  </si>
  <si>
    <t>Calanca (Cauco bassa)</t>
  </si>
  <si>
    <t>Davos (Bedra)</t>
  </si>
  <si>
    <t>Davos (Wiesen Bahnhof)</t>
  </si>
  <si>
    <t>Lumnezia (Sogn Andriu)</t>
  </si>
  <si>
    <t>Sils i.E./Segl (hinteres Fextal)</t>
  </si>
  <si>
    <t>Klosters (Gulfia)</t>
  </si>
  <si>
    <t>Klosters (Serneus)</t>
  </si>
  <si>
    <t>S-chanf (Oberengadin)</t>
  </si>
  <si>
    <t>Bitte hier ARA wählen</t>
  </si>
  <si>
    <t>prego scelga qui l’IDA</t>
  </si>
  <si>
    <t>nicht aufgeführt</t>
  </si>
  <si>
    <t>non elencato</t>
  </si>
  <si>
    <t>cat.</t>
  </si>
  <si>
    <t>lingua</t>
  </si>
  <si>
    <t>Bergün Filisur (Jenisberg)</t>
  </si>
  <si>
    <t>Bregaglia (Caccior)</t>
  </si>
  <si>
    <t>Ort, Datum</t>
  </si>
  <si>
    <t>gezeichnet</t>
  </si>
  <si>
    <t>Sils i.E./Segl (Vals)</t>
  </si>
  <si>
    <t>Bever (Spinas)</t>
  </si>
  <si>
    <t>Bergün Filisur (Stuls)</t>
  </si>
  <si>
    <t>Disentis/Mustér (Madernal)</t>
  </si>
  <si>
    <t>Sumvitg (Val)</t>
  </si>
  <si>
    <t>Surses (Alp Flix, Salategnas)</t>
  </si>
  <si>
    <t>Surses (Alp Flix, Tigias)</t>
  </si>
  <si>
    <t>Bergün Filisur (Preda)</t>
  </si>
  <si>
    <t>Safiental (Inner Camana)</t>
  </si>
  <si>
    <t>Vals (Mont)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</si>
</sst>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ont>
    <font>
      <b/>
      <sz val="10"/>
      <name val="Arial"/>
      <family val="2"/>
    </font>
    <font>
      <sz val="10"/>
      <name val="Arial"/>
      <family val="2"/>
    </font>
    <font>
      <b/>
      <sz val="12"/>
      <name val="Arial"/>
      <family val="2"/>
    </font>
    <font>
      <sz val="10"/>
      <name val="Arial"/>
      <family val="2"/>
    </font>
    <font>
      <b/>
      <sz val="10"/>
      <name val="Arial"/>
      <family val="2"/>
    </font>
    <font>
      <b/>
      <u/>
      <sz val="10"/>
      <name val="Arial"/>
      <family val="2"/>
    </font>
    <font>
      <sz val="8"/>
      <name val="Arial"/>
      <family val="2"/>
    </font>
    <font>
      <b/>
      <sz val="14"/>
      <name val="Arial"/>
      <family val="2"/>
    </font>
    <font>
      <b/>
      <sz val="10"/>
      <color indexed="9"/>
      <name val="Arial"/>
      <family val="2"/>
    </font>
    <font>
      <sz val="8"/>
      <name val="Arial"/>
      <family val="2"/>
    </font>
    <font>
      <strike/>
      <sz val="10"/>
      <name val="Arial"/>
      <family val="2"/>
    </font>
    <font>
      <b/>
      <strike/>
      <sz val="10"/>
      <name val="Arial"/>
      <family val="2"/>
    </font>
    <font>
      <sz val="10"/>
      <color indexed="12"/>
      <name val="Arial"/>
      <family val="2"/>
    </font>
    <font>
      <i/>
      <sz val="10"/>
      <name val="Arial"/>
      <family val="2"/>
    </font>
    <font>
      <b/>
      <i/>
      <sz val="11"/>
      <name val="Arial"/>
      <family val="2"/>
    </font>
    <font>
      <sz val="10"/>
      <color theme="11"/>
      <name val="Arial"/>
      <family val="2"/>
    </font>
  </fonts>
  <fills count="8">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s>
  <cellStyleXfs count="3">
    <xf numFmtId="0" fontId="0" fillId="0" borderId="0" applyNumberFormat="0" applyFont="0" applyFill="0" applyBorder="0" applyProtection="0">
      <alignment vertical="top"/>
    </xf>
    <xf numFmtId="0" fontId="13" fillId="0" borderId="0" applyNumberFormat="0" applyFill="0" applyBorder="0" applyAlignment="0" applyProtection="0">
      <alignment vertical="top"/>
      <protection locked="0"/>
    </xf>
    <xf numFmtId="0" fontId="16" fillId="0" borderId="0" applyNumberFormat="0" applyFill="0" applyBorder="0" applyAlignment="0" applyProtection="0">
      <alignment vertical="top"/>
    </xf>
  </cellStyleXfs>
  <cellXfs count="172">
    <xf numFmtId="0" fontId="0" fillId="0" borderId="0" xfId="0">
      <alignment vertical="top"/>
    </xf>
    <xf numFmtId="1" fontId="0" fillId="0" borderId="0" xfId="0" applyNumberFormat="1">
      <alignment vertical="top"/>
    </xf>
    <xf numFmtId="0" fontId="4" fillId="0" borderId="0" xfId="0" applyFont="1" applyAlignment="1" applyProtection="1">
      <alignment horizontal="left" vertical="top"/>
    </xf>
    <xf numFmtId="0" fontId="4" fillId="0" borderId="0" xfId="0" applyFont="1" applyAlignment="1" applyProtection="1">
      <alignment vertical="top"/>
    </xf>
    <xf numFmtId="0" fontId="1" fillId="0" borderId="0" xfId="0" applyFont="1" applyAlignment="1" applyProtection="1">
      <alignment horizontal="left" vertical="top"/>
    </xf>
    <xf numFmtId="0" fontId="7" fillId="0" borderId="0" xfId="0" applyFont="1" applyAlignment="1" applyProtection="1">
      <alignment horizontal="left" vertical="top"/>
    </xf>
    <xf numFmtId="0" fontId="1" fillId="0" borderId="0" xfId="0" applyFont="1" applyAlignment="1" applyProtection="1">
      <alignment vertical="top"/>
    </xf>
    <xf numFmtId="0" fontId="1" fillId="0" borderId="0" xfId="0" applyFont="1" applyProtection="1">
      <alignment vertical="top"/>
    </xf>
    <xf numFmtId="0" fontId="1" fillId="0" borderId="1" xfId="0" applyFont="1" applyBorder="1" applyAlignment="1" applyProtection="1">
      <alignment horizontal="center" vertical="top"/>
    </xf>
    <xf numFmtId="0" fontId="4" fillId="0" borderId="2" xfId="0" applyFont="1" applyBorder="1" applyAlignment="1" applyProtection="1">
      <alignment horizontal="left" vertical="top"/>
    </xf>
    <xf numFmtId="0" fontId="1" fillId="0" borderId="2" xfId="0" applyFont="1" applyBorder="1" applyAlignment="1" applyProtection="1">
      <alignment vertical="top"/>
    </xf>
    <xf numFmtId="0" fontId="1" fillId="0" borderId="2" xfId="0" applyFont="1" applyBorder="1" applyAlignment="1" applyProtection="1">
      <alignment vertical="top" wrapText="1"/>
    </xf>
    <xf numFmtId="0" fontId="1" fillId="0" borderId="3" xfId="0" applyFont="1" applyBorder="1" applyAlignment="1" applyProtection="1">
      <alignment vertical="top"/>
    </xf>
    <xf numFmtId="0" fontId="6" fillId="0" borderId="0" xfId="0" applyFont="1" applyAlignment="1" applyProtection="1">
      <alignment horizontal="left" vertical="top"/>
    </xf>
    <xf numFmtId="0" fontId="8" fillId="0" borderId="0" xfId="0" applyFont="1" applyAlignment="1" applyProtection="1">
      <alignment horizontal="left" vertical="top"/>
    </xf>
    <xf numFmtId="49" fontId="0" fillId="0" borderId="0" xfId="0" applyNumberFormat="1">
      <alignment vertical="top"/>
    </xf>
    <xf numFmtId="0" fontId="4" fillId="0" borderId="0" xfId="0" applyFont="1" applyAlignment="1" applyProtection="1">
      <alignment horizontal="center" vertical="top"/>
    </xf>
    <xf numFmtId="0" fontId="0" fillId="0" borderId="0" xfId="0" applyAlignment="1">
      <alignment horizontal="center"/>
    </xf>
    <xf numFmtId="0" fontId="1" fillId="0" borderId="0" xfId="0" applyFont="1" applyFill="1" applyBorder="1" applyAlignment="1" applyProtection="1">
      <alignment vertical="top"/>
    </xf>
    <xf numFmtId="0" fontId="1" fillId="0" borderId="0" xfId="0" applyFont="1" applyAlignment="1" applyProtection="1">
      <alignment horizontal="left" vertical="center"/>
    </xf>
    <xf numFmtId="0" fontId="1" fillId="0" borderId="0" xfId="0" applyFont="1" applyAlignment="1" applyProtection="1">
      <alignment vertical="center"/>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left" vertical="top"/>
    </xf>
    <xf numFmtId="0" fontId="9" fillId="0" borderId="0" xfId="0" applyFont="1" applyAlignment="1" applyProtection="1">
      <alignment vertical="center"/>
    </xf>
    <xf numFmtId="0" fontId="5" fillId="0" borderId="0" xfId="0" applyFont="1">
      <alignment vertical="top"/>
    </xf>
    <xf numFmtId="0" fontId="5" fillId="0" borderId="0" xfId="0" applyFont="1" applyAlignment="1">
      <alignment horizontal="center"/>
    </xf>
    <xf numFmtId="0" fontId="13" fillId="0" borderId="2" xfId="1" applyBorder="1" applyAlignment="1" applyProtection="1">
      <alignment horizontal="left" vertical="top"/>
    </xf>
    <xf numFmtId="1" fontId="0" fillId="0" borderId="0" xfId="0" applyNumberFormat="1" applyAlignment="1">
      <alignment horizontal="center"/>
    </xf>
    <xf numFmtId="0" fontId="0" fillId="0" borderId="0" xfId="0">
      <alignment vertical="top"/>
    </xf>
    <xf numFmtId="0" fontId="4" fillId="0" borderId="0" xfId="0" applyFont="1">
      <alignment vertical="top"/>
    </xf>
    <xf numFmtId="0" fontId="5" fillId="0" borderId="0" xfId="0" applyFont="1">
      <alignment vertical="top"/>
    </xf>
    <xf numFmtId="0" fontId="0" fillId="0" borderId="0" xfId="0" applyFill="1" applyProtection="1">
      <alignment vertical="top"/>
    </xf>
    <xf numFmtId="0" fontId="4" fillId="0" borderId="0" xfId="0" applyFont="1" applyFill="1" applyAlignment="1" applyProtection="1">
      <alignment horizontal="center" vertical="top"/>
    </xf>
    <xf numFmtId="0" fontId="4" fillId="0" borderId="0" xfId="0" applyFont="1" applyFill="1" applyAlignment="1" applyProtection="1">
      <alignment vertical="top"/>
    </xf>
    <xf numFmtId="0" fontId="1" fillId="0" borderId="0" xfId="0" applyFont="1" applyFill="1" applyAlignment="1" applyProtection="1">
      <alignment vertical="top"/>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0" fillId="0" borderId="0" xfId="0" applyFill="1" applyAlignment="1" applyProtection="1">
      <alignment vertical="center"/>
    </xf>
    <xf numFmtId="1" fontId="5" fillId="0" borderId="0" xfId="0" applyNumberFormat="1" applyFont="1" applyFill="1" applyBorder="1" applyProtection="1">
      <alignment vertical="top"/>
    </xf>
    <xf numFmtId="0" fontId="0" fillId="0" borderId="0" xfId="0" applyFill="1" applyAlignment="1" applyProtection="1">
      <alignment horizontal="center"/>
    </xf>
    <xf numFmtId="0" fontId="5" fillId="0" borderId="0" xfId="0" applyFont="1" applyFill="1" applyBorder="1" applyAlignment="1" applyProtection="1">
      <alignment vertical="top"/>
    </xf>
    <xf numFmtId="0" fontId="1" fillId="0" borderId="0" xfId="0" applyFont="1" applyFill="1" applyBorder="1" applyAlignment="1" applyProtection="1">
      <alignment horizontal="center" vertical="top"/>
    </xf>
    <xf numFmtId="0" fontId="5" fillId="0" borderId="0" xfId="0" applyFont="1" applyFill="1" applyAlignment="1" applyProtection="1">
      <alignment horizontal="center" vertical="top"/>
    </xf>
    <xf numFmtId="0" fontId="5" fillId="0" borderId="0" xfId="0" applyFont="1" applyFill="1" applyAlignment="1" applyProtection="1">
      <alignment vertical="top"/>
    </xf>
    <xf numFmtId="3" fontId="1" fillId="0" borderId="0" xfId="0" applyNumberFormat="1" applyFont="1" applyFill="1" applyBorder="1" applyAlignment="1" applyProtection="1">
      <alignment vertical="top"/>
    </xf>
    <xf numFmtId="0" fontId="0" fillId="0" borderId="0" xfId="0" applyFill="1" applyBorder="1" applyProtection="1">
      <alignment vertical="top"/>
    </xf>
    <xf numFmtId="3" fontId="1" fillId="0" borderId="0" xfId="0" quotePrefix="1" applyNumberFormat="1" applyFont="1" applyFill="1" applyBorder="1" applyAlignment="1" applyProtection="1">
      <alignment vertical="top"/>
    </xf>
    <xf numFmtId="0" fontId="2" fillId="0" borderId="0" xfId="0" applyFont="1" applyAlignment="1">
      <alignment horizontal="right"/>
    </xf>
    <xf numFmtId="14" fontId="2" fillId="0" borderId="0" xfId="0" applyNumberFormat="1" applyFont="1" applyAlignment="1">
      <alignment horizontal="left"/>
    </xf>
    <xf numFmtId="0" fontId="1" fillId="0" borderId="1" xfId="0" applyFont="1" applyBorder="1" applyAlignment="1" applyProtection="1">
      <alignment horizontal="left" vertical="top"/>
    </xf>
    <xf numFmtId="0" fontId="1" fillId="0" borderId="1" xfId="0" applyFont="1" applyBorder="1" applyAlignment="1" applyProtection="1">
      <alignment vertical="top"/>
    </xf>
    <xf numFmtId="0" fontId="2" fillId="0" borderId="2" xfId="0" applyFont="1" applyBorder="1" applyAlignment="1" applyProtection="1">
      <alignment horizontal="left" vertical="top"/>
    </xf>
    <xf numFmtId="0" fontId="1" fillId="0" borderId="1" xfId="0" applyFont="1" applyBorder="1" applyProtection="1">
      <alignment vertical="top"/>
    </xf>
    <xf numFmtId="0" fontId="4" fillId="0" borderId="2" xfId="0" applyFont="1" applyBorder="1" applyProtection="1">
      <alignment vertical="top"/>
    </xf>
    <xf numFmtId="0" fontId="2" fillId="0" borderId="2" xfId="0" applyFont="1" applyBorder="1" applyProtection="1">
      <alignment vertical="top"/>
    </xf>
    <xf numFmtId="0" fontId="1" fillId="0" borderId="2" xfId="0" applyFont="1" applyBorder="1" applyProtection="1">
      <alignment vertical="top"/>
    </xf>
    <xf numFmtId="0" fontId="4" fillId="0" borderId="3" xfId="0" applyFont="1" applyBorder="1" applyProtection="1">
      <alignment vertical="top"/>
    </xf>
    <xf numFmtId="0" fontId="2" fillId="0" borderId="3" xfId="0" applyFont="1" applyBorder="1" applyProtection="1">
      <alignment vertical="top"/>
    </xf>
    <xf numFmtId="0" fontId="2" fillId="0" borderId="3" xfId="0" applyFont="1" applyBorder="1" applyAlignment="1" applyProtection="1">
      <alignment horizontal="left" vertical="top"/>
    </xf>
    <xf numFmtId="0" fontId="2" fillId="0" borderId="5" xfId="0" applyFont="1" applyBorder="1" applyAlignment="1" applyProtection="1">
      <alignment vertical="top" wrapText="1"/>
    </xf>
    <xf numFmtId="0" fontId="1" fillId="0" borderId="6" xfId="0" applyFont="1" applyBorder="1" applyAlignment="1" applyProtection="1">
      <alignment vertical="top"/>
    </xf>
    <xf numFmtId="0" fontId="2" fillId="0" borderId="4" xfId="0" applyFont="1" applyBorder="1" applyProtection="1">
      <alignment vertical="top"/>
    </xf>
    <xf numFmtId="0" fontId="1" fillId="0" borderId="3" xfId="0" applyFont="1" applyBorder="1" applyAlignment="1" applyProtection="1">
      <alignment vertical="top" wrapText="1"/>
    </xf>
    <xf numFmtId="0" fontId="2" fillId="0" borderId="2" xfId="0" applyFont="1" applyBorder="1" applyAlignment="1" applyProtection="1">
      <alignment horizontal="left" vertical="top" wrapText="1"/>
    </xf>
    <xf numFmtId="0" fontId="3" fillId="0" borderId="2" xfId="0" applyFont="1" applyBorder="1" applyAlignment="1" applyProtection="1">
      <alignment vertical="center"/>
    </xf>
    <xf numFmtId="0" fontId="1" fillId="0" borderId="2" xfId="0" applyFont="1" applyBorder="1" applyAlignment="1" applyProtection="1">
      <alignment vertical="center" wrapText="1"/>
    </xf>
    <xf numFmtId="0" fontId="3" fillId="0" borderId="2" xfId="0" applyFont="1" applyBorder="1" applyAlignment="1" applyProtection="1">
      <alignment horizontal="left" vertical="center"/>
    </xf>
    <xf numFmtId="0" fontId="4" fillId="0" borderId="4" xfId="0" applyFont="1" applyBorder="1" applyAlignment="1" applyProtection="1">
      <alignment horizontal="left" vertical="top"/>
    </xf>
    <xf numFmtId="0" fontId="2" fillId="0" borderId="4" xfId="0" applyFont="1" applyBorder="1">
      <alignment vertical="top"/>
    </xf>
    <xf numFmtId="0" fontId="2" fillId="0" borderId="4" xfId="0" applyFont="1" applyBorder="1" applyAlignment="1" applyProtection="1">
      <alignment horizontal="left" vertical="top"/>
    </xf>
    <xf numFmtId="0" fontId="2" fillId="0" borderId="2" xfId="0" applyFont="1" applyBorder="1">
      <alignment vertical="top"/>
    </xf>
    <xf numFmtId="0" fontId="8" fillId="0" borderId="0" xfId="0" applyFont="1" applyProtection="1">
      <alignment vertical="top"/>
    </xf>
    <xf numFmtId="0" fontId="4" fillId="0" borderId="0" xfId="0" applyFont="1" applyProtection="1">
      <alignment vertical="top"/>
    </xf>
    <xf numFmtId="0" fontId="6" fillId="0" borderId="0" xfId="0" applyFont="1" applyProtection="1">
      <alignment vertical="top"/>
    </xf>
    <xf numFmtId="0" fontId="0" fillId="0" borderId="2" xfId="0" applyBorder="1" applyAlignment="1">
      <alignment horizontal="left" vertical="top"/>
    </xf>
    <xf numFmtId="0" fontId="2" fillId="0" borderId="6" xfId="0" applyFont="1" applyBorder="1" applyAlignment="1" applyProtection="1">
      <alignment vertical="top" wrapText="1"/>
    </xf>
    <xf numFmtId="0" fontId="4" fillId="0" borderId="7" xfId="0" applyFont="1" applyBorder="1" applyAlignment="1" applyProtection="1">
      <alignment vertical="top" wrapText="1"/>
    </xf>
    <xf numFmtId="0" fontId="3" fillId="0" borderId="4" xfId="0" applyFont="1" applyBorder="1" applyAlignment="1" applyProtection="1">
      <alignment vertical="center"/>
    </xf>
    <xf numFmtId="0" fontId="3" fillId="0" borderId="2" xfId="0" applyFont="1" applyBorder="1" applyAlignment="1">
      <alignment vertical="center"/>
    </xf>
    <xf numFmtId="0" fontId="3" fillId="0" borderId="0" xfId="0" applyFont="1" applyAlignment="1">
      <alignment horizontal="left" vertical="top"/>
    </xf>
    <xf numFmtId="0" fontId="1" fillId="0" borderId="1" xfId="0" applyFont="1" applyBorder="1" applyAlignment="1">
      <alignment horizontal="left" vertical="top"/>
    </xf>
    <xf numFmtId="0" fontId="0" fillId="0" borderId="1" xfId="0" applyBorder="1" applyAlignment="1">
      <alignment horizontal="left" vertical="top"/>
    </xf>
    <xf numFmtId="0" fontId="2" fillId="0" borderId="1" xfId="0" applyFont="1" applyBorder="1" applyAlignment="1">
      <alignment vertical="top" wrapText="1"/>
    </xf>
    <xf numFmtId="0" fontId="1" fillId="0" borderId="1" xfId="0" applyFont="1" applyBorder="1" applyAlignment="1">
      <alignment vertical="top" wrapText="1"/>
    </xf>
    <xf numFmtId="0" fontId="2"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vertical="top" wrapText="1"/>
    </xf>
    <xf numFmtId="0" fontId="3" fillId="0" borderId="0" xfId="0" applyFont="1">
      <alignment vertical="top"/>
    </xf>
    <xf numFmtId="0" fontId="2" fillId="0" borderId="0" xfId="0" applyFont="1">
      <alignment vertical="top"/>
    </xf>
    <xf numFmtId="0" fontId="2" fillId="0" borderId="1" xfId="0" quotePrefix="1" applyFont="1" applyBorder="1" applyAlignment="1">
      <alignment horizontal="left" vertical="top"/>
    </xf>
    <xf numFmtId="0" fontId="11" fillId="0" borderId="2" xfId="0" applyFont="1" applyBorder="1" applyAlignment="1" applyProtection="1">
      <alignment horizontal="left" vertical="top"/>
    </xf>
    <xf numFmtId="0" fontId="12" fillId="0" borderId="2" xfId="0" applyFont="1" applyBorder="1" applyAlignment="1" applyProtection="1">
      <alignment vertical="top" wrapText="1"/>
    </xf>
    <xf numFmtId="0" fontId="4" fillId="4" borderId="0" xfId="0" applyFont="1" applyFill="1" applyAlignment="1" applyProtection="1">
      <alignment vertical="top"/>
    </xf>
    <xf numFmtId="0" fontId="12" fillId="0" borderId="0" xfId="0" applyFont="1" applyFill="1" applyBorder="1" applyAlignment="1" applyProtection="1">
      <alignment vertical="top"/>
    </xf>
    <xf numFmtId="0" fontId="11" fillId="0" borderId="0" xfId="0" applyFont="1" applyFill="1" applyAlignment="1" applyProtection="1">
      <alignment horizontal="center" vertical="top"/>
    </xf>
    <xf numFmtId="0" fontId="11" fillId="4" borderId="0" xfId="0" applyFont="1" applyFill="1" applyAlignment="1" applyProtection="1">
      <alignment vertical="top"/>
    </xf>
    <xf numFmtId="0" fontId="1" fillId="0" borderId="8" xfId="0" quotePrefix="1" applyFont="1" applyBorder="1" applyAlignment="1" applyProtection="1">
      <alignment horizontal="center" vertical="top"/>
    </xf>
    <xf numFmtId="0" fontId="1" fillId="0" borderId="5" xfId="0" quotePrefix="1" applyFont="1" applyBorder="1" applyAlignment="1" applyProtection="1">
      <alignment horizontal="center" vertical="top"/>
    </xf>
    <xf numFmtId="0" fontId="1" fillId="0" borderId="0" xfId="0" applyFont="1">
      <alignment vertical="top"/>
    </xf>
    <xf numFmtId="0" fontId="8" fillId="0" borderId="0" xfId="0" applyFont="1" applyAlignment="1" applyProtection="1">
      <alignment horizontal="left" vertical="center"/>
    </xf>
    <xf numFmtId="0" fontId="2" fillId="0" borderId="0" xfId="0" applyFont="1" applyAlignment="1">
      <alignment horizontal="right" vertical="center"/>
    </xf>
    <xf numFmtId="0" fontId="4" fillId="0" borderId="0" xfId="0" applyFont="1" applyFill="1" applyAlignment="1" applyProtection="1">
      <alignment horizontal="center" vertical="center"/>
    </xf>
    <xf numFmtId="14" fontId="2" fillId="0" borderId="0" xfId="0" applyNumberFormat="1" applyFont="1" applyAlignment="1">
      <alignment horizontal="left" vertical="center"/>
    </xf>
    <xf numFmtId="0" fontId="1" fillId="0" borderId="0" xfId="0" quotePrefix="1" applyFont="1" applyAlignment="1" applyProtection="1">
      <alignment vertical="center"/>
    </xf>
    <xf numFmtId="0" fontId="1" fillId="0" borderId="0" xfId="0" applyFont="1" applyFill="1" applyAlignment="1" applyProtection="1">
      <alignment vertical="center"/>
    </xf>
    <xf numFmtId="0" fontId="2" fillId="0" borderId="0" xfId="0" applyFont="1" applyProtection="1">
      <alignment vertical="top"/>
    </xf>
    <xf numFmtId="0" fontId="2" fillId="0" borderId="0" xfId="0" applyFont="1" applyAlignment="1">
      <alignment vertical="top" wrapText="1"/>
    </xf>
    <xf numFmtId="0" fontId="2" fillId="0" borderId="1" xfId="0" applyFont="1" applyBorder="1" applyAlignment="1" applyProtection="1">
      <alignment horizontal="left" vertical="top"/>
    </xf>
    <xf numFmtId="0" fontId="14" fillId="0" borderId="1" xfId="0" applyFont="1" applyBorder="1" applyAlignment="1">
      <alignment vertical="top" wrapText="1"/>
    </xf>
    <xf numFmtId="0" fontId="15" fillId="0" borderId="2" xfId="0" applyFont="1" applyBorder="1" applyAlignment="1" applyProtection="1">
      <alignment horizontal="left" vertical="center"/>
    </xf>
    <xf numFmtId="0" fontId="15" fillId="0" borderId="2" xfId="0" applyFont="1" applyBorder="1" applyAlignment="1" applyProtection="1">
      <alignment vertical="center"/>
    </xf>
    <xf numFmtId="0" fontId="15" fillId="0" borderId="6" xfId="0" applyFont="1" applyBorder="1" applyAlignment="1" applyProtection="1">
      <alignment vertical="center"/>
    </xf>
    <xf numFmtId="0" fontId="15" fillId="0" borderId="0" xfId="0" applyFont="1" applyAlignment="1">
      <alignment vertical="center"/>
    </xf>
    <xf numFmtId="0" fontId="15" fillId="0" borderId="0" xfId="0" applyFont="1" applyAlignment="1" applyProtection="1">
      <alignment vertical="center" wrapText="1"/>
    </xf>
    <xf numFmtId="0" fontId="1" fillId="0" borderId="9" xfId="0" applyFont="1" applyBorder="1" applyAlignment="1">
      <alignment horizontal="left" vertical="top"/>
    </xf>
    <xf numFmtId="0" fontId="1" fillId="0" borderId="10" xfId="0" applyFont="1" applyBorder="1">
      <alignment vertical="top"/>
    </xf>
    <xf numFmtId="0" fontId="0" fillId="0" borderId="11" xfId="0" applyBorder="1" applyAlignment="1">
      <alignment horizontal="left" vertical="top"/>
    </xf>
    <xf numFmtId="0" fontId="0" fillId="0" borderId="12" xfId="0" applyBorder="1">
      <alignment vertical="top"/>
    </xf>
    <xf numFmtId="0" fontId="0" fillId="0" borderId="5" xfId="0" applyBorder="1" applyAlignment="1">
      <alignment horizontal="left" vertical="top"/>
    </xf>
    <xf numFmtId="0" fontId="0" fillId="0" borderId="6" xfId="0" applyBorder="1">
      <alignment vertical="top"/>
    </xf>
    <xf numFmtId="0" fontId="0" fillId="0" borderId="8" xfId="0" applyBorder="1" applyAlignment="1">
      <alignment horizontal="left" vertical="top"/>
    </xf>
    <xf numFmtId="0" fontId="0" fillId="0" borderId="7" xfId="0" applyBorder="1">
      <alignment vertical="top"/>
    </xf>
    <xf numFmtId="0" fontId="11" fillId="0" borderId="0" xfId="0" applyFont="1" applyFill="1" applyAlignment="1" applyProtection="1">
      <alignment vertical="top"/>
    </xf>
    <xf numFmtId="0" fontId="2" fillId="0" borderId="6" xfId="0" applyFont="1" applyBorder="1">
      <alignment vertical="top"/>
    </xf>
    <xf numFmtId="0" fontId="13" fillId="0" borderId="2" xfId="1" applyBorder="1" applyAlignment="1" applyProtection="1">
      <alignment horizontal="left" vertical="top" wrapText="1"/>
    </xf>
    <xf numFmtId="0" fontId="2" fillId="0" borderId="0" xfId="0" quotePrefix="1" applyFont="1" applyFill="1" applyAlignment="1" applyProtection="1">
      <alignment vertical="top"/>
    </xf>
    <xf numFmtId="0" fontId="13" fillId="0" borderId="2" xfId="1" applyFill="1" applyBorder="1" applyAlignment="1" applyProtection="1">
      <alignment horizontal="left" vertical="top"/>
    </xf>
    <xf numFmtId="0" fontId="1" fillId="0" borderId="5" xfId="0" applyFont="1" applyBorder="1" applyAlignment="1" applyProtection="1">
      <alignment vertical="top"/>
    </xf>
    <xf numFmtId="0" fontId="11" fillId="0" borderId="6" xfId="0" applyFont="1" applyBorder="1" applyAlignment="1" applyProtection="1">
      <alignment vertical="top" wrapText="1"/>
    </xf>
    <xf numFmtId="0" fontId="12" fillId="0" borderId="2" xfId="0" applyFont="1" applyBorder="1" applyAlignment="1" applyProtection="1">
      <alignment vertical="top"/>
    </xf>
    <xf numFmtId="3" fontId="12" fillId="0" borderId="0" xfId="0" applyNumberFormat="1" applyFont="1" applyFill="1" applyBorder="1" applyAlignment="1" applyProtection="1">
      <alignment vertical="top"/>
    </xf>
    <xf numFmtId="0" fontId="11" fillId="0" borderId="0" xfId="0" applyFont="1">
      <alignment vertical="top"/>
    </xf>
    <xf numFmtId="0" fontId="1" fillId="0" borderId="0" xfId="0" applyFont="1" applyAlignment="1" applyProtection="1">
      <alignment horizontal="right" vertical="center"/>
    </xf>
    <xf numFmtId="0" fontId="1" fillId="0" borderId="0" xfId="0" applyFont="1" applyFill="1" applyBorder="1" applyAlignment="1" applyProtection="1">
      <alignment horizontal="right" vertical="center"/>
    </xf>
    <xf numFmtId="0" fontId="1" fillId="0" borderId="0" xfId="0" applyFont="1" applyBorder="1" applyAlignment="1" applyProtection="1">
      <alignment horizontal="right" vertical="center"/>
    </xf>
    <xf numFmtId="1" fontId="1" fillId="3" borderId="1" xfId="0" applyNumberFormat="1" applyFont="1" applyFill="1" applyBorder="1" applyAlignment="1" applyProtection="1">
      <alignment horizontal="right" vertical="center"/>
      <protection locked="0"/>
    </xf>
    <xf numFmtId="0" fontId="1" fillId="3" borderId="1" xfId="0" applyFont="1" applyFill="1" applyBorder="1" applyAlignment="1" applyProtection="1">
      <alignment horizontal="right" vertical="center"/>
      <protection locked="0"/>
    </xf>
    <xf numFmtId="0" fontId="4" fillId="0" borderId="5" xfId="0" applyFont="1" applyBorder="1" applyAlignment="1" applyProtection="1">
      <alignment vertical="top" wrapText="1"/>
    </xf>
    <xf numFmtId="0" fontId="2" fillId="0" borderId="5" xfId="0" applyFont="1" applyFill="1" applyBorder="1" applyAlignment="1" applyProtection="1">
      <alignment vertical="top" wrapText="1"/>
    </xf>
    <xf numFmtId="0" fontId="1" fillId="0" borderId="5" xfId="0" quotePrefix="1" applyFont="1" applyBorder="1" applyAlignment="1" applyProtection="1">
      <alignment horizontal="right" vertical="top"/>
    </xf>
    <xf numFmtId="3" fontId="1" fillId="0" borderId="2" xfId="0" applyNumberFormat="1" applyFont="1" applyFill="1" applyBorder="1" applyAlignment="1" applyProtection="1">
      <alignment vertical="top"/>
    </xf>
    <xf numFmtId="3" fontId="1" fillId="3" borderId="1" xfId="0" applyNumberFormat="1" applyFont="1" applyFill="1" applyBorder="1" applyAlignment="1" applyProtection="1">
      <alignment vertical="top"/>
      <protection locked="0"/>
    </xf>
    <xf numFmtId="3" fontId="1" fillId="5" borderId="1" xfId="0" applyNumberFormat="1" applyFont="1" applyFill="1" applyBorder="1" applyAlignment="1" applyProtection="1">
      <alignment vertical="top"/>
    </xf>
    <xf numFmtId="0" fontId="11" fillId="0" borderId="5" xfId="0" applyFont="1" applyBorder="1" applyAlignment="1" applyProtection="1">
      <alignment vertical="top" wrapText="1"/>
    </xf>
    <xf numFmtId="0" fontId="12" fillId="0" borderId="8" xfId="0" applyFont="1" applyBorder="1" applyAlignment="1" applyProtection="1">
      <alignment vertical="top" wrapText="1"/>
    </xf>
    <xf numFmtId="0" fontId="12" fillId="0" borderId="5" xfId="0" applyFont="1" applyBorder="1" applyAlignment="1" applyProtection="1">
      <alignment vertical="top" wrapText="1"/>
    </xf>
    <xf numFmtId="0" fontId="2" fillId="0" borderId="0" xfId="0" applyFont="1" applyBorder="1" applyAlignment="1" applyProtection="1">
      <alignment vertical="top" wrapText="1"/>
    </xf>
    <xf numFmtId="3" fontId="1" fillId="0" borderId="6" xfId="0" applyNumberFormat="1" applyFont="1" applyFill="1" applyBorder="1" applyAlignment="1" applyProtection="1">
      <alignment vertical="top"/>
    </xf>
    <xf numFmtId="0" fontId="12" fillId="0" borderId="1" xfId="0" quotePrefix="1" applyFont="1" applyBorder="1" applyAlignment="1" applyProtection="1">
      <alignment horizontal="center" vertical="top"/>
    </xf>
    <xf numFmtId="0" fontId="1" fillId="0" borderId="1" xfId="0" quotePrefix="1" applyFont="1" applyBorder="1" applyAlignment="1" applyProtection="1">
      <alignment horizontal="center" vertical="top"/>
    </xf>
    <xf numFmtId="0" fontId="4" fillId="0" borderId="0" xfId="0" applyFont="1" applyBorder="1" applyAlignment="1" applyProtection="1">
      <alignment vertical="top" wrapText="1"/>
    </xf>
    <xf numFmtId="49" fontId="1" fillId="3" borderId="9" xfId="0" applyNumberFormat="1" applyFont="1" applyFill="1" applyBorder="1" applyAlignment="1" applyProtection="1">
      <alignment vertical="top"/>
      <protection locked="0"/>
    </xf>
    <xf numFmtId="0" fontId="1" fillId="3" borderId="13" xfId="0" applyFont="1" applyFill="1" applyBorder="1" applyAlignment="1" applyProtection="1">
      <alignment vertical="top"/>
      <protection locked="0"/>
    </xf>
    <xf numFmtId="0" fontId="1" fillId="3" borderId="10" xfId="0" applyFont="1" applyFill="1" applyBorder="1" applyAlignment="1" applyProtection="1">
      <alignment vertical="top"/>
      <protection locked="0"/>
    </xf>
    <xf numFmtId="0" fontId="1" fillId="0" borderId="4" xfId="0" applyFont="1" applyBorder="1" applyAlignment="1" applyProtection="1">
      <alignment vertical="top"/>
    </xf>
    <xf numFmtId="3" fontId="1" fillId="3" borderId="9" xfId="0" applyNumberFormat="1" applyFont="1" applyFill="1" applyBorder="1" applyAlignment="1" applyProtection="1">
      <alignment vertical="top"/>
      <protection locked="0"/>
    </xf>
    <xf numFmtId="0" fontId="12" fillId="0" borderId="5" xfId="0" quotePrefix="1" applyFont="1" applyBorder="1" applyAlignment="1" applyProtection="1">
      <alignment horizontal="center" vertical="top"/>
    </xf>
    <xf numFmtId="3" fontId="1" fillId="5" borderId="2" xfId="0" applyNumberFormat="1" applyFont="1" applyFill="1" applyBorder="1" applyAlignment="1" applyProtection="1">
      <alignment vertical="top"/>
    </xf>
    <xf numFmtId="0" fontId="5" fillId="2" borderId="1" xfId="0" applyFont="1" applyFill="1" applyBorder="1" applyAlignment="1" applyProtection="1">
      <alignment vertical="center"/>
      <protection locked="0"/>
    </xf>
    <xf numFmtId="0" fontId="5" fillId="2" borderId="1" xfId="0" applyNumberFormat="1" applyFont="1" applyFill="1" applyBorder="1" applyAlignment="1" applyProtection="1">
      <alignment vertical="center"/>
      <protection locked="0"/>
    </xf>
    <xf numFmtId="3" fontId="12" fillId="5" borderId="1" xfId="0" applyNumberFormat="1" applyFont="1" applyFill="1" applyBorder="1" applyAlignment="1" applyProtection="1">
      <alignment vertical="top"/>
    </xf>
    <xf numFmtId="0" fontId="4" fillId="6" borderId="1" xfId="0" applyFont="1" applyFill="1" applyBorder="1" applyAlignment="1" applyProtection="1">
      <alignment vertical="top"/>
    </xf>
    <xf numFmtId="0" fontId="0" fillId="6" borderId="1" xfId="0" applyFill="1" applyBorder="1" applyProtection="1">
      <alignment vertical="top"/>
    </xf>
    <xf numFmtId="0" fontId="0" fillId="7" borderId="14" xfId="0" applyFill="1" applyBorder="1" applyProtection="1">
      <alignment vertical="top"/>
      <protection locked="0"/>
    </xf>
    <xf numFmtId="0" fontId="0" fillId="7" borderId="13" xfId="0" applyFill="1" applyBorder="1" applyProtection="1">
      <alignment vertical="top"/>
      <protection locked="0"/>
    </xf>
    <xf numFmtId="0" fontId="2" fillId="0" borderId="0" xfId="0" applyFont="1" applyAlignment="1" applyProtection="1">
      <alignment horizontal="left" vertical="top"/>
    </xf>
    <xf numFmtId="0" fontId="2" fillId="7" borderId="9" xfId="0" applyFont="1" applyFill="1" applyBorder="1" applyAlignment="1" applyProtection="1">
      <alignment vertical="top"/>
      <protection locked="0"/>
    </xf>
    <xf numFmtId="0" fontId="2" fillId="7" borderId="13" xfId="0" applyFont="1" applyFill="1" applyBorder="1" applyAlignment="1" applyProtection="1">
      <alignment vertical="top"/>
      <protection locked="0"/>
    </xf>
    <xf numFmtId="0" fontId="2" fillId="7" borderId="10" xfId="0" applyFont="1" applyFill="1" applyBorder="1" applyAlignment="1" applyProtection="1">
      <alignment vertical="top"/>
      <protection locked="0"/>
    </xf>
  </cellXfs>
  <cellStyles count="3">
    <cellStyle name="Besuchter Hyperlink" xfId="2" builtinId="9" customBuiltin="1"/>
    <cellStyle name="Link" xfId="1" builtinId="8" customBuiltin="1"/>
    <cellStyle name="Standard" xfId="0" builtinId="0" customBuiltin="1"/>
  </cellStyles>
  <dxfs count="0"/>
  <tableStyles count="0" defaultTableStyle="TableStyleMedium2" defaultPivotStyle="PivotStyleLight16"/>
  <colors>
    <mruColors>
      <color rgb="FFFFFF99"/>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1266825</xdr:colOff>
          <xdr:row>2</xdr:row>
          <xdr:rowOff>9525</xdr:rowOff>
        </xdr:from>
        <xdr:to>
          <xdr:col>4</xdr:col>
          <xdr:colOff>9525</xdr:colOff>
          <xdr:row>3</xdr:row>
          <xdr:rowOff>9525</xdr:rowOff>
        </xdr:to>
        <xdr:sp macro="" textlink="">
          <xdr:nvSpPr>
            <xdr:cNvPr id="1030" name="ARAWahl"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1266825</xdr:colOff>
          <xdr:row>4</xdr:row>
          <xdr:rowOff>0</xdr:rowOff>
        </xdr:from>
        <xdr:to>
          <xdr:col>4</xdr:col>
          <xdr:colOff>9525</xdr:colOff>
          <xdr:row>5</xdr:row>
          <xdr:rowOff>0</xdr:rowOff>
        </xdr:to>
        <xdr:sp macro="" textlink="">
          <xdr:nvSpPr>
            <xdr:cNvPr id="1034" name="KanalWahl"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3076575</xdr:colOff>
          <xdr:row>0</xdr:row>
          <xdr:rowOff>0</xdr:rowOff>
        </xdr:from>
        <xdr:to>
          <xdr:col>4</xdr:col>
          <xdr:colOff>0</xdr:colOff>
          <xdr:row>1</xdr:row>
          <xdr:rowOff>38100</xdr:rowOff>
        </xdr:to>
        <xdr:sp macro="" textlink="">
          <xdr:nvSpPr>
            <xdr:cNvPr id="1049" name="SprachWahl"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Eingabe"/>
  <dimension ref="A1:T100"/>
  <sheetViews>
    <sheetView tabSelected="1" zoomScaleNormal="100" workbookViewId="0">
      <pane xSplit="1" ySplit="9" topLeftCell="B10" activePane="bottomRight" state="frozen"/>
      <selection pane="topRight" activeCell="B1" sqref="B1"/>
      <selection pane="bottomLeft" activeCell="A13" sqref="A13"/>
      <selection pane="bottomRight" activeCell="B10" sqref="B10"/>
    </sheetView>
  </sheetViews>
  <sheetFormatPr baseColWidth="10" defaultRowHeight="12.75"/>
  <cols>
    <col min="1" max="1" width="10.7109375" style="2" customWidth="1"/>
    <col min="2" max="2" width="50.7109375" style="3" customWidth="1"/>
    <col min="3" max="4" width="10.7109375" style="6" customWidth="1"/>
    <col min="5" max="5" width="1.7109375" style="6" customWidth="1"/>
    <col min="6" max="6" width="5.7109375" style="29" hidden="1" customWidth="1"/>
    <col min="7" max="7" width="1.7109375" style="6" hidden="1" customWidth="1"/>
    <col min="8" max="9" width="4.7109375" style="16" hidden="1" customWidth="1"/>
    <col min="10" max="10" width="10.7109375" style="3" hidden="1" customWidth="1"/>
    <col min="11" max="11" width="10.7109375" style="34" hidden="1" customWidth="1"/>
    <col min="12" max="12" width="1.7109375" style="29" hidden="1" customWidth="1"/>
    <col min="13" max="13" width="10.7109375" style="2" hidden="1" customWidth="1"/>
    <col min="14" max="14" width="50.7109375" style="73" hidden="1" customWidth="1"/>
    <col min="15" max="15" width="1.7109375" style="29" hidden="1" customWidth="1"/>
    <col min="16" max="16" width="10.7109375" style="23" hidden="1" customWidth="1"/>
    <col min="17" max="17" width="50.7109375" style="29" hidden="1" customWidth="1"/>
    <col min="18" max="18" width="1.7109375" hidden="1" customWidth="1"/>
    <col min="19" max="19" width="40.7109375" hidden="1" customWidth="1"/>
    <col min="20" max="20" width="1.7109375" hidden="1" customWidth="1"/>
  </cols>
  <sheetData>
    <row r="1" spans="1:19" ht="18" customHeight="1">
      <c r="A1" s="102" t="str">
        <f>VLOOKUP(1,K_Texte,K_SprachSpalte,FALSE)</f>
        <v>Bundesamt für Umwelt</v>
      </c>
      <c r="B1" s="20"/>
      <c r="C1" s="20"/>
      <c r="D1" s="20"/>
      <c r="E1" s="38"/>
      <c r="F1" s="49"/>
      <c r="G1" s="38"/>
      <c r="H1" s="104"/>
      <c r="I1" s="104"/>
      <c r="J1" s="103" t="s">
        <v>426</v>
      </c>
      <c r="K1" s="105">
        <v>45033</v>
      </c>
      <c r="L1" s="48"/>
      <c r="M1" s="14"/>
      <c r="N1" s="72"/>
      <c r="O1" s="49"/>
    </row>
    <row r="2" spans="1:19" ht="18" customHeight="1">
      <c r="A2" s="102" t="str">
        <f>VLOOKUP(2,K_Texte,K_SprachSpalte,FALSE)</f>
        <v>Datenbank Gewässerschutz: Betriebsdaten ARA</v>
      </c>
      <c r="B2" s="20"/>
      <c r="C2" s="20"/>
      <c r="D2" s="106"/>
      <c r="E2" s="107"/>
      <c r="G2" s="107"/>
      <c r="H2" s="104"/>
      <c r="I2" s="104"/>
      <c r="J2" s="161" t="b">
        <v>1</v>
      </c>
      <c r="K2" s="164">
        <f>IF(K_Deutsch,2,3)</f>
        <v>2</v>
      </c>
      <c r="M2" s="14"/>
      <c r="N2" s="72"/>
    </row>
    <row r="3" spans="1:19" ht="18" customHeight="1">
      <c r="A3" s="19" t="str">
        <f>VLOOKUP(3,K_Texte,K_SprachSpalte,FALSE)</f>
        <v>ARA-Name</v>
      </c>
      <c r="B3" s="19"/>
      <c r="C3" s="24"/>
      <c r="D3" s="135" t="str">
        <f>INDEX(K_ARAListe,MATCH(K_ARANr,ARAListe!B1:B156,0),1)</f>
        <v>Bitte hier ARA wählen</v>
      </c>
      <c r="E3" s="36"/>
      <c r="G3" s="36"/>
      <c r="H3" s="37" t="s">
        <v>146</v>
      </c>
      <c r="I3" s="37" t="s">
        <v>147</v>
      </c>
      <c r="J3" s="38" t="s">
        <v>148</v>
      </c>
      <c r="K3" s="161">
        <v>0</v>
      </c>
      <c r="M3" s="4"/>
      <c r="N3" s="7"/>
    </row>
    <row r="4" spans="1:19" ht="18" customHeight="1">
      <c r="A4" s="19" t="str">
        <f>VLOOKUP(4,K_Texte,K_SprachSpalte,FALSE)</f>
        <v>ARA-Nr.</v>
      </c>
      <c r="B4" s="6"/>
      <c r="C4" s="7"/>
      <c r="D4" s="136">
        <f>$K$3</f>
        <v>0</v>
      </c>
      <c r="E4" s="18"/>
      <c r="G4" s="18"/>
      <c r="H4" s="33" t="s">
        <v>152</v>
      </c>
      <c r="I4" s="33" t="s">
        <v>149</v>
      </c>
      <c r="J4" s="34" t="s">
        <v>153</v>
      </c>
      <c r="M4" s="4"/>
      <c r="N4" s="7"/>
    </row>
    <row r="5" spans="1:19" ht="18" customHeight="1">
      <c r="A5" s="19" t="str">
        <f>VLOOKUP(6,K_Texte,K_SprachSpalte,FALSE)</f>
        <v>Unterhalt Kanalnetz</v>
      </c>
      <c r="B5" s="20"/>
      <c r="C5" s="24"/>
      <c r="D5" s="137" t="str">
        <f>VLOOKUP(K5,Kanalnetz!A2:B4,2,FALSE)</f>
        <v>Bitte hier 'Unterhalt Kanalnetz' wählen</v>
      </c>
      <c r="E5" s="36"/>
      <c r="G5" s="36"/>
      <c r="H5" s="37" t="s">
        <v>146</v>
      </c>
      <c r="I5" s="37" t="s">
        <v>149</v>
      </c>
      <c r="J5" s="38" t="s">
        <v>150</v>
      </c>
      <c r="K5" s="162">
        <v>0</v>
      </c>
      <c r="M5" s="4"/>
      <c r="N5" s="7"/>
    </row>
    <row r="6" spans="1:19" ht="18" customHeight="1">
      <c r="A6" s="19" t="str">
        <f>VLOOKUP(7,K_Texte,K_SprachSpalte,FALSE)</f>
        <v>Betriebsjahr</v>
      </c>
      <c r="B6" s="6"/>
      <c r="C6" s="7"/>
      <c r="D6" s="138">
        <v>2025</v>
      </c>
      <c r="E6" s="39"/>
      <c r="G6" s="39"/>
      <c r="H6" s="40" t="s">
        <v>146</v>
      </c>
      <c r="I6" s="40" t="s">
        <v>149</v>
      </c>
      <c r="J6" s="32" t="s">
        <v>155</v>
      </c>
      <c r="K6" s="32"/>
      <c r="M6" s="4"/>
      <c r="N6" s="7"/>
    </row>
    <row r="7" spans="1:19" ht="18" customHeight="1">
      <c r="A7" s="19" t="str">
        <f>VLOOKUP(8,K_Texte,K_SprachSpalte,FALSE)</f>
        <v>Anzahl Betriebspersonal</v>
      </c>
      <c r="B7" s="6"/>
      <c r="C7" s="7"/>
      <c r="D7" s="139"/>
      <c r="E7" s="41"/>
      <c r="G7" s="41"/>
      <c r="H7" s="40" t="s">
        <v>152</v>
      </c>
      <c r="I7" s="40" t="s">
        <v>149</v>
      </c>
      <c r="J7" s="32" t="s">
        <v>157</v>
      </c>
      <c r="K7" s="32"/>
      <c r="M7" s="4"/>
      <c r="N7" s="7"/>
    </row>
    <row r="8" spans="1:19" s="91" customFormat="1" ht="18" customHeight="1">
      <c r="A8" s="5" t="str">
        <f>VLOOKUP(9,K_Texte,K_SprachSpalte,FALSE)</f>
        <v>(Anzahl Betriebspersonal bei nebenamtlichem Personal = jährliche Arbeitsstunden * 0.0005)</v>
      </c>
      <c r="B8" s="3"/>
      <c r="C8" s="7"/>
      <c r="D8" s="6"/>
      <c r="E8" s="18"/>
      <c r="F8" s="101" t="s">
        <v>1159</v>
      </c>
      <c r="G8" s="18"/>
      <c r="H8" s="40"/>
      <c r="I8" s="40"/>
      <c r="J8" s="32"/>
      <c r="K8" s="165">
        <f>IF(K_Deutsch,2,6)</f>
        <v>2</v>
      </c>
      <c r="M8" s="4" t="s">
        <v>1142</v>
      </c>
      <c r="N8" s="108"/>
      <c r="P8" s="4" t="s">
        <v>1143</v>
      </c>
    </row>
    <row r="9" spans="1:19">
      <c r="A9" s="50" t="str">
        <f>VLOOKUP(10,K_Texte,K_SprachSpalte,FALSE)</f>
        <v>Konti</v>
      </c>
      <c r="B9" s="51" t="str">
        <f>VLOOKUP(11,K_Texte,K_SprachSpalte,FALSE)</f>
        <v>Bezeichnung</v>
      </c>
      <c r="C9" s="8" t="str">
        <f>VLOOKUP(12,K_Texte,K_SprachSpalte,FALSE)</f>
        <v>Fr.</v>
      </c>
      <c r="D9" s="8" t="str">
        <f>VLOOKUP(12,K_Texte,K_SprachSpalte,TRUE)</f>
        <v>Fr.</v>
      </c>
      <c r="E9" s="42"/>
      <c r="G9" s="42"/>
      <c r="H9" s="43"/>
      <c r="I9" s="43"/>
      <c r="J9" s="44"/>
      <c r="K9" s="44"/>
      <c r="M9" s="50" t="s">
        <v>1144</v>
      </c>
      <c r="N9" s="53" t="s">
        <v>2</v>
      </c>
      <c r="P9" s="117" t="s">
        <v>917</v>
      </c>
      <c r="Q9" s="118" t="s">
        <v>918</v>
      </c>
      <c r="S9" s="101" t="s">
        <v>271</v>
      </c>
    </row>
    <row r="10" spans="1:19" ht="21" customHeight="1">
      <c r="A10" s="67"/>
      <c r="B10" s="112" t="str">
        <f>VLOOKUP(13,K_Texte,K_SprachSpalte,FALSE)</f>
        <v>Personalkosten (inkl. Verwaltung und Kommissionen)</v>
      </c>
      <c r="C10" s="10"/>
      <c r="D10" s="10"/>
      <c r="E10" s="18"/>
      <c r="G10" s="18"/>
      <c r="H10" s="33"/>
      <c r="I10" s="33"/>
      <c r="J10" s="34"/>
      <c r="M10" s="68"/>
      <c r="N10" s="69" t="s">
        <v>444</v>
      </c>
      <c r="P10" s="119"/>
      <c r="Q10" s="120" t="s">
        <v>1141</v>
      </c>
      <c r="S10" s="166"/>
    </row>
    <row r="11" spans="1:19" ht="25.5">
      <c r="A11" s="27">
        <v>3000</v>
      </c>
      <c r="B11" s="60" t="str">
        <f t="shared" ref="B11:B16" si="0">VLOOKUP(A11,K_Konti,K_SprachSpalteKonti,FALSE)</f>
        <v>Löhne, Tag- und Sitzungsgelder an Behörden und Kommissionen</v>
      </c>
      <c r="C11" s="144"/>
      <c r="D11" s="61"/>
      <c r="E11" s="18"/>
      <c r="F11" s="29">
        <f>IF(ISBLANK(A11), "", MATCH(A11,ErklaerungenHMR2!$A$1:$A$127,0))</f>
        <v>3</v>
      </c>
      <c r="G11" s="18"/>
      <c r="H11" s="33" t="s">
        <v>152</v>
      </c>
      <c r="I11" s="33" t="s">
        <v>149</v>
      </c>
      <c r="J11" s="34" t="s">
        <v>161</v>
      </c>
      <c r="M11" s="75">
        <v>300</v>
      </c>
      <c r="N11" s="55" t="s">
        <v>160</v>
      </c>
      <c r="P11" s="121">
        <v>300</v>
      </c>
      <c r="Q11" s="122" t="s">
        <v>1109</v>
      </c>
      <c r="S11" s="167"/>
    </row>
    <row r="12" spans="1:19">
      <c r="A12" s="27">
        <v>3010</v>
      </c>
      <c r="B12" s="60" t="str">
        <f t="shared" si="0"/>
        <v>Löhne des Verwaltungs- und Betriebspersonals</v>
      </c>
      <c r="C12" s="144"/>
      <c r="D12" s="61"/>
      <c r="E12" s="18"/>
      <c r="F12" s="29">
        <f>IF(ISBLANK(A12), "", MATCH(A12,ErklaerungenHMR2!$A$1:$A$127,0))</f>
        <v>4</v>
      </c>
      <c r="G12" s="18"/>
      <c r="H12" s="33" t="s">
        <v>152</v>
      </c>
      <c r="I12" s="33" t="s">
        <v>149</v>
      </c>
      <c r="J12" s="34" t="s">
        <v>163</v>
      </c>
      <c r="M12" s="75">
        <v>301</v>
      </c>
      <c r="N12" s="55" t="s">
        <v>162</v>
      </c>
      <c r="P12" s="121">
        <v>301</v>
      </c>
      <c r="Q12" s="122" t="s">
        <v>1110</v>
      </c>
      <c r="S12" s="167"/>
    </row>
    <row r="13" spans="1:19">
      <c r="A13" s="27">
        <v>3030</v>
      </c>
      <c r="B13" s="60" t="str">
        <f t="shared" si="0"/>
        <v>Entschädigung für temporäre Arbeitskräfte</v>
      </c>
      <c r="C13" s="144"/>
      <c r="D13" s="61"/>
      <c r="E13" s="18"/>
      <c r="F13" s="29">
        <f>IF(ISBLANK(A13), "", MATCH(A13,ErklaerungenHMR2!$A$1:$A$127,0))</f>
        <v>5</v>
      </c>
      <c r="G13" s="18"/>
      <c r="H13" s="33" t="s">
        <v>152</v>
      </c>
      <c r="I13" s="33" t="s">
        <v>149</v>
      </c>
      <c r="J13" s="34" t="s">
        <v>165</v>
      </c>
      <c r="M13" s="75">
        <v>308</v>
      </c>
      <c r="N13" s="55" t="s">
        <v>164</v>
      </c>
      <c r="P13" s="121">
        <v>308</v>
      </c>
      <c r="Q13" s="122" t="s">
        <v>1111</v>
      </c>
      <c r="S13" s="167"/>
    </row>
    <row r="14" spans="1:19">
      <c r="A14" s="27" t="s">
        <v>437</v>
      </c>
      <c r="B14" s="60" t="str">
        <f t="shared" si="0"/>
        <v>Arbeitgeberbeiträge (AG)</v>
      </c>
      <c r="C14" s="144"/>
      <c r="D14" s="61"/>
      <c r="E14" s="18"/>
      <c r="F14" s="29">
        <f>IF(ISBLANK(A14), "", MATCH(A14,ErklaerungenHMR2!$A$1:$A$127,0))</f>
        <v>6</v>
      </c>
      <c r="G14" s="18"/>
      <c r="H14" s="33" t="s">
        <v>152</v>
      </c>
      <c r="I14" s="33" t="s">
        <v>149</v>
      </c>
      <c r="J14" s="34" t="s">
        <v>168</v>
      </c>
      <c r="M14" s="75" t="s">
        <v>166</v>
      </c>
      <c r="N14" s="55" t="s">
        <v>167</v>
      </c>
      <c r="P14" s="121" t="s">
        <v>166</v>
      </c>
      <c r="Q14" s="122" t="s">
        <v>1112</v>
      </c>
      <c r="S14" s="167"/>
    </row>
    <row r="15" spans="1:19">
      <c r="A15" s="27" t="s">
        <v>438</v>
      </c>
      <c r="B15" s="140" t="str">
        <f t="shared" si="0"/>
        <v>Übriger Personalaufwand</v>
      </c>
      <c r="C15" s="144"/>
      <c r="D15" s="61"/>
      <c r="E15" s="18"/>
      <c r="F15" s="29">
        <f>IF(ISBLANK(A15), "", MATCH(A15,ErklaerungenHMR2!$A$1:$A$127,0))</f>
        <v>14</v>
      </c>
      <c r="G15" s="18"/>
      <c r="H15" s="33" t="s">
        <v>152</v>
      </c>
      <c r="I15" s="33" t="s">
        <v>149</v>
      </c>
      <c r="J15" s="34" t="s">
        <v>170</v>
      </c>
      <c r="M15" s="75" t="s">
        <v>169</v>
      </c>
      <c r="N15" s="55" t="s">
        <v>23</v>
      </c>
      <c r="P15" s="121" t="s">
        <v>169</v>
      </c>
      <c r="Q15" s="122" t="s">
        <v>1113</v>
      </c>
      <c r="S15" s="167"/>
    </row>
    <row r="16" spans="1:19">
      <c r="A16" s="27">
        <v>3910</v>
      </c>
      <c r="B16" s="60" t="str">
        <f t="shared" si="0"/>
        <v>Interne Verrechnung von Dienstleistungen (Personal)</v>
      </c>
      <c r="C16" s="144"/>
      <c r="D16" s="61"/>
      <c r="E16" s="18"/>
      <c r="F16" s="29">
        <f>IF(ISBLANK(A16), "", MATCH(A16,ErklaerungenHMR2!$A$1:$A$127,0))</f>
        <v>19</v>
      </c>
      <c r="G16" s="18"/>
      <c r="H16" s="33" t="s">
        <v>152</v>
      </c>
      <c r="I16" s="33" t="s">
        <v>149</v>
      </c>
      <c r="J16" s="34" t="s">
        <v>171</v>
      </c>
      <c r="M16" s="75">
        <v>390</v>
      </c>
      <c r="N16" s="55" t="s">
        <v>95</v>
      </c>
      <c r="P16" s="121">
        <v>390</v>
      </c>
      <c r="Q16" s="122" t="s">
        <v>1037</v>
      </c>
      <c r="S16" s="167"/>
    </row>
    <row r="17" spans="1:19">
      <c r="A17" s="52"/>
      <c r="B17" s="11" t="str">
        <f>VLOOKUP(15,K_Texte,K_SprachSpalte,FALSE)</f>
        <v>Total Personalaufwand (a)</v>
      </c>
      <c r="C17" s="100" t="s">
        <v>173</v>
      </c>
      <c r="D17" s="145">
        <f>SUM(C11:C16)</f>
        <v>0</v>
      </c>
      <c r="E17" s="18"/>
      <c r="F17" s="29" t="str">
        <f>IF(ISBLANK(A17), "", MATCH(A17,ErklaerungenHMR2!$A$1:$A$127,0))</f>
        <v/>
      </c>
      <c r="G17" s="18"/>
      <c r="H17" s="33" t="s">
        <v>152</v>
      </c>
      <c r="I17" s="33" t="s">
        <v>147</v>
      </c>
      <c r="J17" s="34" t="s">
        <v>174</v>
      </c>
      <c r="M17" s="9"/>
      <c r="N17" s="55" t="s">
        <v>172</v>
      </c>
      <c r="P17" s="121"/>
      <c r="Q17" s="122" t="s">
        <v>921</v>
      </c>
      <c r="S17" s="167"/>
    </row>
    <row r="18" spans="1:19">
      <c r="A18" s="52"/>
      <c r="B18" s="66" t="str">
        <f>VLOOKUP(16,K_Texte,K_SprachSpalte,FALSE)</f>
        <v>abzüglich</v>
      </c>
      <c r="C18" s="130"/>
      <c r="D18" s="143"/>
      <c r="E18" s="18"/>
      <c r="F18" s="29" t="str">
        <f>IF(ISBLANK(A18), "", MATCH(A18,ErklaerungenHMR2!$A$1:$A$127,0))</f>
        <v/>
      </c>
      <c r="G18" s="18"/>
      <c r="H18" s="33"/>
      <c r="I18" s="33"/>
      <c r="J18" s="34"/>
      <c r="M18" s="9"/>
      <c r="N18" s="56" t="s">
        <v>175</v>
      </c>
      <c r="P18" s="121"/>
      <c r="Q18" s="122" t="s">
        <v>922</v>
      </c>
      <c r="S18" s="167"/>
    </row>
    <row r="19" spans="1:19" ht="25.5">
      <c r="A19" s="129">
        <v>426001</v>
      </c>
      <c r="B19" s="141" t="str">
        <f>VLOOKUP(A19,K_Konti,K_SprachSpalteKonti,FALSE)</f>
        <v>Rückerstattungen von Sozial- Unfall- und Krankenversicherungen</v>
      </c>
      <c r="C19" s="144"/>
      <c r="D19" s="61"/>
      <c r="E19" s="18"/>
      <c r="F19" s="29">
        <f>IF(ISBLANK(A19), "", MATCH(A19,ErklaerungenHMR2!$A$1:$A$127,0))</f>
        <v>21</v>
      </c>
      <c r="G19" s="18"/>
      <c r="H19" s="33" t="s">
        <v>152</v>
      </c>
      <c r="I19" s="33" t="s">
        <v>149</v>
      </c>
      <c r="J19" s="34" t="s">
        <v>178</v>
      </c>
      <c r="M19" s="75" t="s">
        <v>176</v>
      </c>
      <c r="N19" s="55" t="s">
        <v>177</v>
      </c>
      <c r="P19" s="121" t="s">
        <v>176</v>
      </c>
      <c r="Q19" s="122" t="s">
        <v>1114</v>
      </c>
      <c r="S19" s="167"/>
    </row>
    <row r="20" spans="1:19">
      <c r="A20" s="27" t="s">
        <v>440</v>
      </c>
      <c r="B20" s="60" t="str">
        <f>VLOOKUP(A20,K_Konti,K_SprachSpalteKonti,FALSE)</f>
        <v>Aktivierung Eigenleistungen</v>
      </c>
      <c r="C20" s="144"/>
      <c r="D20" s="61"/>
      <c r="E20" s="18"/>
      <c r="F20" s="29">
        <f>IF(ISBLANK(A20), "", MATCH(A20,ErklaerungenHMR2!$A$1:$A$127,0))</f>
        <v>23</v>
      </c>
      <c r="G20" s="18"/>
      <c r="H20" s="33" t="s">
        <v>152</v>
      </c>
      <c r="I20" s="33" t="s">
        <v>149</v>
      </c>
      <c r="J20" s="34" t="s">
        <v>180</v>
      </c>
      <c r="M20" s="9">
        <v>438</v>
      </c>
      <c r="N20" s="55" t="s">
        <v>179</v>
      </c>
      <c r="P20" s="121">
        <v>438</v>
      </c>
      <c r="Q20" s="122" t="s">
        <v>1115</v>
      </c>
      <c r="S20" s="167"/>
    </row>
    <row r="21" spans="1:19">
      <c r="A21" s="27">
        <v>4901</v>
      </c>
      <c r="B21" s="60" t="str">
        <f>VLOOKUP(A21,K_Konti,K_SprachSpalteKonti,FALSE)</f>
        <v>Interne Verrechnung von Dienstleistungen (Personal)</v>
      </c>
      <c r="C21" s="144"/>
      <c r="D21" s="61"/>
      <c r="E21" s="18"/>
      <c r="F21" s="29">
        <f>IF(ISBLANK(A21), "", MATCH(A21,ErklaerungenHMR2!$A$1:$A$127,0))</f>
        <v>27</v>
      </c>
      <c r="G21" s="18"/>
      <c r="H21" s="33" t="s">
        <v>152</v>
      </c>
      <c r="I21" s="33" t="s">
        <v>149</v>
      </c>
      <c r="J21" s="34" t="s">
        <v>181</v>
      </c>
      <c r="M21" s="75">
        <v>490.01</v>
      </c>
      <c r="N21" s="55" t="s">
        <v>95</v>
      </c>
      <c r="P21" s="121">
        <v>490.01</v>
      </c>
      <c r="Q21" s="122" t="s">
        <v>1037</v>
      </c>
      <c r="S21" s="167"/>
    </row>
    <row r="22" spans="1:19">
      <c r="A22" s="52"/>
      <c r="B22" s="11" t="str">
        <f>VLOOKUP(17,K_Texte,K_SprachSpalte,FALSE)</f>
        <v>Total Aufwandminderungen (b)</v>
      </c>
      <c r="C22" s="142" t="s">
        <v>899</v>
      </c>
      <c r="D22" s="145">
        <f>SUM(C19:C21)</f>
        <v>0</v>
      </c>
      <c r="E22" s="18"/>
      <c r="F22" s="29" t="str">
        <f>IF(ISBLANK(A22), "", MATCH(A22,ErklaerungenHMR2!$A$1:$A$127,0))</f>
        <v/>
      </c>
      <c r="G22" s="18"/>
      <c r="H22" s="33" t="s">
        <v>152</v>
      </c>
      <c r="I22" s="33" t="s">
        <v>147</v>
      </c>
      <c r="J22" s="34" t="s">
        <v>183</v>
      </c>
      <c r="M22" s="9"/>
      <c r="N22" s="55" t="s">
        <v>182</v>
      </c>
      <c r="P22" s="121"/>
      <c r="Q22" s="122" t="s">
        <v>923</v>
      </c>
      <c r="S22" s="167"/>
    </row>
    <row r="23" spans="1:19">
      <c r="A23" s="52"/>
      <c r="B23" s="11" t="str">
        <f>VLOOKUP(18,K_Texte,K_SprachSpalte,FALSE)</f>
        <v>Personalaufwand, netto  (c = a - b)</v>
      </c>
      <c r="C23" s="100" t="s">
        <v>173</v>
      </c>
      <c r="D23" s="145">
        <f>SUM(C11:C16) - SUM(C19:C21)</f>
        <v>0</v>
      </c>
      <c r="E23" s="45"/>
      <c r="F23" s="29" t="str">
        <f>IF(ISBLANK(A23), "", MATCH(A23,ErklaerungenHMR2!$A$1:$A$127,0))</f>
        <v/>
      </c>
      <c r="G23" s="45"/>
      <c r="H23" s="33" t="s">
        <v>152</v>
      </c>
      <c r="I23" s="33" t="s">
        <v>147</v>
      </c>
      <c r="J23" s="34" t="s">
        <v>185</v>
      </c>
      <c r="M23" s="9"/>
      <c r="N23" s="56" t="s">
        <v>184</v>
      </c>
      <c r="P23" s="121"/>
      <c r="Q23" s="122" t="s">
        <v>924</v>
      </c>
      <c r="S23" s="167"/>
    </row>
    <row r="24" spans="1:19" ht="21" customHeight="1">
      <c r="A24" s="65"/>
      <c r="B24" s="113" t="str">
        <f>VLOOKUP(19,K_Texte,K_SprachSpalte,FALSE)</f>
        <v>Sachkosten</v>
      </c>
      <c r="C24" s="10"/>
      <c r="D24" s="10"/>
      <c r="E24" s="18"/>
      <c r="F24" s="29" t="str">
        <f>IF(ISBLANK(A24), "", MATCH(A24,ErklaerungenHMR2!$A$1:$A$127,0))</f>
        <v/>
      </c>
      <c r="G24" s="18"/>
      <c r="H24" s="33"/>
      <c r="I24" s="33"/>
      <c r="J24" s="34"/>
      <c r="M24" s="9"/>
      <c r="N24" s="55" t="s">
        <v>186</v>
      </c>
      <c r="P24" s="121"/>
      <c r="Q24" s="122" t="s">
        <v>926</v>
      </c>
      <c r="S24" s="167"/>
    </row>
    <row r="25" spans="1:19">
      <c r="A25" s="27" t="s">
        <v>443</v>
      </c>
      <c r="B25" s="60" t="str">
        <f>VLOOKUP(A25,K_Konti,K_SprachSpalteKonti,FALSE)</f>
        <v>Material- und Warenaufwand</v>
      </c>
      <c r="C25" s="144"/>
      <c r="D25" s="61"/>
      <c r="E25" s="18"/>
      <c r="F25" s="29">
        <f>IF(ISBLANK(A25), "", MATCH(A25,ErklaerungenHMR2!$A$1:$A$127,0))</f>
        <v>28</v>
      </c>
      <c r="G25" s="18"/>
      <c r="H25" s="33" t="s">
        <v>152</v>
      </c>
      <c r="I25" s="33" t="s">
        <v>149</v>
      </c>
      <c r="J25" s="34" t="s">
        <v>188</v>
      </c>
      <c r="M25" s="75">
        <v>310</v>
      </c>
      <c r="N25" s="55" t="s">
        <v>187</v>
      </c>
      <c r="P25" s="121">
        <v>310</v>
      </c>
      <c r="Q25" s="122" t="s">
        <v>1116</v>
      </c>
      <c r="S25" s="167"/>
    </row>
    <row r="26" spans="1:19" ht="25.5" hidden="1">
      <c r="A26" s="93" t="s">
        <v>443</v>
      </c>
      <c r="B26" s="146" t="s">
        <v>451</v>
      </c>
      <c r="C26" s="144"/>
      <c r="D26" s="61"/>
      <c r="E26" s="18"/>
      <c r="F26" s="29">
        <f>IF(ISBLANK(A26), "", MATCH(A26,ErklaerungenHMR2!$A$1:$A$127,0))</f>
        <v>28</v>
      </c>
      <c r="G26" s="18"/>
      <c r="H26" s="33" t="s">
        <v>152</v>
      </c>
      <c r="I26" s="33" t="s">
        <v>149</v>
      </c>
      <c r="J26" s="34" t="s">
        <v>200</v>
      </c>
      <c r="K26" s="128" t="s">
        <v>1154</v>
      </c>
      <c r="M26" s="75">
        <v>313.01</v>
      </c>
      <c r="N26" s="55" t="s">
        <v>43</v>
      </c>
      <c r="P26" s="121">
        <v>313.01</v>
      </c>
      <c r="Q26" s="122" t="s">
        <v>979</v>
      </c>
      <c r="S26" s="167"/>
    </row>
    <row r="27" spans="1:19" ht="25.5" hidden="1">
      <c r="A27" s="93" t="s">
        <v>443</v>
      </c>
      <c r="B27" s="146" t="s">
        <v>452</v>
      </c>
      <c r="C27" s="144"/>
      <c r="D27" s="61"/>
      <c r="E27" s="18"/>
      <c r="F27" s="29">
        <f>IF(ISBLANK(A27), "", MATCH(A27,ErklaerungenHMR2!$A$1:$A$127,0))</f>
        <v>28</v>
      </c>
      <c r="G27" s="18"/>
      <c r="H27" s="33" t="s">
        <v>152</v>
      </c>
      <c r="I27" s="33" t="s">
        <v>149</v>
      </c>
      <c r="J27" s="34" t="s">
        <v>201</v>
      </c>
      <c r="K27" s="128" t="s">
        <v>1154</v>
      </c>
      <c r="M27" s="75">
        <v>313.02</v>
      </c>
      <c r="N27" s="55" t="s">
        <v>44</v>
      </c>
      <c r="P27" s="121">
        <v>313.02</v>
      </c>
      <c r="Q27" s="122" t="s">
        <v>980</v>
      </c>
      <c r="S27" s="167"/>
    </row>
    <row r="28" spans="1:19" hidden="1">
      <c r="A28" s="93" t="s">
        <v>443</v>
      </c>
      <c r="B28" s="146" t="s">
        <v>453</v>
      </c>
      <c r="C28" s="144"/>
      <c r="D28" s="61"/>
      <c r="E28" s="18"/>
      <c r="F28" s="29">
        <f>IF(ISBLANK(A28), "", MATCH(A28,ErklaerungenHMR2!$A$1:$A$127,0))</f>
        <v>28</v>
      </c>
      <c r="G28" s="18"/>
      <c r="H28" s="33" t="s">
        <v>152</v>
      </c>
      <c r="I28" s="33" t="s">
        <v>149</v>
      </c>
      <c r="J28" s="34" t="s">
        <v>203</v>
      </c>
      <c r="K28" s="128" t="s">
        <v>1154</v>
      </c>
      <c r="M28" s="75" t="s">
        <v>202</v>
      </c>
      <c r="N28" s="55" t="s">
        <v>45</v>
      </c>
      <c r="P28" s="121" t="s">
        <v>202</v>
      </c>
      <c r="Q28" s="122" t="s">
        <v>1120</v>
      </c>
      <c r="S28" s="167"/>
    </row>
    <row r="29" spans="1:19" hidden="1">
      <c r="A29" s="59"/>
      <c r="B29" s="147" t="s">
        <v>454</v>
      </c>
      <c r="C29" s="151"/>
      <c r="D29" s="145">
        <f>SUM(C26:C28)</f>
        <v>0</v>
      </c>
      <c r="E29" s="96"/>
      <c r="F29" s="29" t="str">
        <f>IF(ISBLANK(A29), "", MATCH(A29,ErklaerungenHMR2!$A$1:$A$127,0))</f>
        <v/>
      </c>
      <c r="G29" s="96"/>
      <c r="H29" s="97" t="s">
        <v>152</v>
      </c>
      <c r="I29" s="97" t="s">
        <v>147</v>
      </c>
      <c r="J29" s="98" t="s">
        <v>205</v>
      </c>
      <c r="K29" s="125"/>
      <c r="M29" s="9"/>
      <c r="N29" s="55" t="s">
        <v>204</v>
      </c>
      <c r="P29" s="123"/>
      <c r="Q29" s="124" t="s">
        <v>1121</v>
      </c>
      <c r="S29" s="167"/>
    </row>
    <row r="30" spans="1:19">
      <c r="A30" s="27" t="s">
        <v>446</v>
      </c>
      <c r="B30" s="60" t="str">
        <f>VLOOKUP(A30,K_Konti,K_SprachSpalteKonti,FALSE)</f>
        <v>Nicht aktivierbare Anlagen (Anschaffungen)</v>
      </c>
      <c r="C30" s="144"/>
      <c r="D30" s="61"/>
      <c r="E30" s="18"/>
      <c r="F30" s="29">
        <f>IF(ISBLANK(A30), "", MATCH(A30,ErklaerungenHMR2!$A$1:$A$127,0))</f>
        <v>37</v>
      </c>
      <c r="G30" s="18"/>
      <c r="H30" s="33" t="s">
        <v>152</v>
      </c>
      <c r="I30" s="33" t="s">
        <v>149</v>
      </c>
      <c r="J30" s="34" t="s">
        <v>190</v>
      </c>
      <c r="M30" s="75">
        <v>311</v>
      </c>
      <c r="N30" s="55" t="s">
        <v>189</v>
      </c>
      <c r="P30" s="119">
        <v>311</v>
      </c>
      <c r="Q30" s="120" t="s">
        <v>1117</v>
      </c>
      <c r="S30" s="167"/>
    </row>
    <row r="31" spans="1:19" ht="25.5">
      <c r="A31" s="27">
        <v>3120</v>
      </c>
      <c r="B31" s="60" t="str">
        <f>VLOOKUP(A31,K_Konti,K_SprachSpalteKonti,FALSE)</f>
        <v>Ver- und Entsorgung Liegenschaften Verwaltungsvermögen (Energie, Strom, Gas, Wasser, Kehricht)</v>
      </c>
      <c r="C31" s="144"/>
      <c r="D31" s="61"/>
      <c r="E31" s="18"/>
      <c r="F31" s="29">
        <f>IF(ISBLANK(A31), "", MATCH(A31,ErklaerungenHMR2!$A$1:$A$127,0))</f>
        <v>47</v>
      </c>
      <c r="G31" s="18"/>
      <c r="H31" s="33" t="s">
        <v>152</v>
      </c>
      <c r="I31" s="33" t="s">
        <v>149</v>
      </c>
      <c r="J31" s="34" t="s">
        <v>191</v>
      </c>
      <c r="M31" s="75">
        <v>312.01</v>
      </c>
      <c r="N31" s="55" t="s">
        <v>32</v>
      </c>
      <c r="P31" s="121">
        <v>312.01</v>
      </c>
      <c r="Q31" s="122" t="s">
        <v>966</v>
      </c>
      <c r="S31" s="167"/>
    </row>
    <row r="32" spans="1:19" ht="25.5" hidden="1">
      <c r="A32" s="93">
        <v>3120</v>
      </c>
      <c r="B32" s="146" t="s">
        <v>447</v>
      </c>
      <c r="C32" s="144"/>
      <c r="D32" s="61"/>
      <c r="E32" s="18"/>
      <c r="F32" s="29">
        <f>IF(ISBLANK(A32), "", MATCH(A32,ErklaerungenHMR2!$A$1:$A$127,0))</f>
        <v>47</v>
      </c>
      <c r="G32" s="18"/>
      <c r="H32" s="33" t="s">
        <v>152</v>
      </c>
      <c r="I32" s="33" t="s">
        <v>149</v>
      </c>
      <c r="J32" s="34" t="s">
        <v>192</v>
      </c>
      <c r="K32" s="128" t="s">
        <v>1162</v>
      </c>
      <c r="M32" s="75">
        <v>312.02</v>
      </c>
      <c r="N32" s="55" t="s">
        <v>34</v>
      </c>
      <c r="P32" s="121">
        <v>312.02</v>
      </c>
      <c r="Q32" s="122" t="s">
        <v>968</v>
      </c>
      <c r="S32" s="167"/>
    </row>
    <row r="33" spans="1:19" ht="25.5" hidden="1">
      <c r="A33" s="93">
        <v>3120</v>
      </c>
      <c r="B33" s="146" t="s">
        <v>448</v>
      </c>
      <c r="C33" s="144"/>
      <c r="D33" s="61"/>
      <c r="E33" s="18"/>
      <c r="F33" s="29">
        <f>IF(ISBLANK(A33), "", MATCH(A33,ErklaerungenHMR2!$A$1:$A$127,0))</f>
        <v>47</v>
      </c>
      <c r="G33" s="18"/>
      <c r="H33" s="33" t="s">
        <v>152</v>
      </c>
      <c r="I33" s="33" t="s">
        <v>149</v>
      </c>
      <c r="J33" s="34" t="s">
        <v>194</v>
      </c>
      <c r="K33" s="128" t="s">
        <v>1162</v>
      </c>
      <c r="M33" s="75">
        <v>312.02999999999997</v>
      </c>
      <c r="N33" s="55" t="s">
        <v>193</v>
      </c>
      <c r="P33" s="121">
        <v>312.02999999999997</v>
      </c>
      <c r="Q33" s="122" t="s">
        <v>970</v>
      </c>
      <c r="S33" s="167"/>
    </row>
    <row r="34" spans="1:19" ht="25.5" hidden="1">
      <c r="A34" s="93">
        <v>3120</v>
      </c>
      <c r="B34" s="146" t="s">
        <v>449</v>
      </c>
      <c r="C34" s="144"/>
      <c r="D34" s="61"/>
      <c r="E34" s="18"/>
      <c r="F34" s="29">
        <f>IF(ISBLANK(A34), "", MATCH(A34,ErklaerungenHMR2!$A$1:$A$127,0))</f>
        <v>47</v>
      </c>
      <c r="G34" s="18"/>
      <c r="H34" s="33" t="s">
        <v>152</v>
      </c>
      <c r="I34" s="33" t="s">
        <v>149</v>
      </c>
      <c r="J34" s="34" t="s">
        <v>195</v>
      </c>
      <c r="K34" s="128" t="s">
        <v>1162</v>
      </c>
      <c r="M34" s="75">
        <v>312.04000000000002</v>
      </c>
      <c r="N34" s="55" t="s">
        <v>39</v>
      </c>
      <c r="P34" s="121">
        <v>312.04000000000002</v>
      </c>
      <c r="Q34" s="122" t="s">
        <v>973</v>
      </c>
      <c r="S34" s="167"/>
    </row>
    <row r="35" spans="1:19" ht="25.5" hidden="1">
      <c r="A35" s="93">
        <v>3120</v>
      </c>
      <c r="B35" s="146" t="s">
        <v>450</v>
      </c>
      <c r="C35" s="144"/>
      <c r="D35" s="61"/>
      <c r="E35" s="18"/>
      <c r="F35" s="29">
        <f>IF(ISBLANK(A35), "", MATCH(A35,ErklaerungenHMR2!$A$1:$A$127,0))</f>
        <v>47</v>
      </c>
      <c r="G35" s="18"/>
      <c r="H35" s="33" t="s">
        <v>152</v>
      </c>
      <c r="I35" s="33" t="s">
        <v>149</v>
      </c>
      <c r="J35" s="34" t="s">
        <v>197</v>
      </c>
      <c r="K35" s="128" t="s">
        <v>1162</v>
      </c>
      <c r="M35" s="75" t="s">
        <v>196</v>
      </c>
      <c r="N35" s="55" t="s">
        <v>40</v>
      </c>
      <c r="P35" s="121" t="s">
        <v>196</v>
      </c>
      <c r="Q35" s="122" t="s">
        <v>1118</v>
      </c>
      <c r="S35" s="167"/>
    </row>
    <row r="36" spans="1:19" hidden="1">
      <c r="A36" s="93"/>
      <c r="B36" s="148" t="s">
        <v>670</v>
      </c>
      <c r="C36" s="151"/>
      <c r="D36" s="145">
        <f>SUM(C31:C35)</f>
        <v>0</v>
      </c>
      <c r="E36" s="96"/>
      <c r="F36" s="29" t="str">
        <f>IF(ISBLANK(A36), "", MATCH(A36,ErklaerungenHMR2!$A$1:$A$127,0))</f>
        <v/>
      </c>
      <c r="G36" s="96"/>
      <c r="H36" s="97" t="s">
        <v>152</v>
      </c>
      <c r="I36" s="97" t="s">
        <v>147</v>
      </c>
      <c r="J36" s="98" t="s">
        <v>199</v>
      </c>
      <c r="K36" s="125"/>
      <c r="M36" s="9"/>
      <c r="N36" s="55" t="s">
        <v>198</v>
      </c>
      <c r="P36" s="121"/>
      <c r="Q36" s="122" t="s">
        <v>1119</v>
      </c>
      <c r="S36" s="167"/>
    </row>
    <row r="37" spans="1:19">
      <c r="A37" s="27" t="s">
        <v>456</v>
      </c>
      <c r="B37" s="60" t="str">
        <f>VLOOKUP(A37,K_Konti,K_SprachSpalteKonti,FALSE)</f>
        <v>Baulicher und betrieblicher Unterhalt</v>
      </c>
      <c r="C37" s="144"/>
      <c r="D37" s="61"/>
      <c r="E37" s="18"/>
      <c r="F37" s="29">
        <f>IF(ISBLANK(A37), "", MATCH(A37,ErklaerungenHMR2!$A$1:$A$127,0))</f>
        <v>48</v>
      </c>
      <c r="G37" s="18"/>
      <c r="H37" s="33" t="s">
        <v>152</v>
      </c>
      <c r="I37" s="33" t="s">
        <v>149</v>
      </c>
      <c r="J37" s="34" t="s">
        <v>207</v>
      </c>
      <c r="M37" s="75">
        <v>314</v>
      </c>
      <c r="N37" s="55" t="s">
        <v>206</v>
      </c>
      <c r="P37" s="121">
        <v>314</v>
      </c>
      <c r="Q37" s="122" t="s">
        <v>1122</v>
      </c>
      <c r="S37" s="167"/>
    </row>
    <row r="38" spans="1:19">
      <c r="A38" s="27" t="s">
        <v>458</v>
      </c>
      <c r="B38" s="60" t="str">
        <f>VLOOKUP(A38,K_Konti,K_SprachSpalteKonti,FALSE)</f>
        <v>Unterhalt Mobilien und immaterielle Anlagen</v>
      </c>
      <c r="C38" s="144"/>
      <c r="D38" s="61"/>
      <c r="E38" s="18"/>
      <c r="F38" s="29">
        <f>IF(ISBLANK(A38), "", MATCH(A38,ErklaerungenHMR2!$A$1:$A$127,0))</f>
        <v>56</v>
      </c>
      <c r="G38" s="18"/>
      <c r="H38" s="33" t="s">
        <v>152</v>
      </c>
      <c r="I38" s="33" t="s">
        <v>149</v>
      </c>
      <c r="J38" s="34" t="s">
        <v>209</v>
      </c>
      <c r="M38" s="75">
        <v>315</v>
      </c>
      <c r="N38" s="55" t="s">
        <v>208</v>
      </c>
      <c r="P38" s="121">
        <v>315</v>
      </c>
      <c r="Q38" s="122" t="s">
        <v>1123</v>
      </c>
      <c r="S38" s="167"/>
    </row>
    <row r="39" spans="1:19" ht="25.5">
      <c r="A39" s="27" t="s">
        <v>461</v>
      </c>
      <c r="B39" s="60" t="str">
        <f>VLOOKUP(A39,K_Konti,K_SprachSpalteKonti,FALSE)</f>
        <v>Dienstleistungen und Honorare (Entsorgung, Honorare, Versicherungsprämien usw.)</v>
      </c>
      <c r="C39" s="144"/>
      <c r="D39" s="61"/>
      <c r="E39" s="18"/>
      <c r="F39" s="29">
        <f>IF(ISBLANK(A39), "", MATCH(A39,ErklaerungenHMR2!$A$1:$A$127,0))</f>
        <v>63</v>
      </c>
      <c r="G39" s="18"/>
      <c r="H39" s="33" t="s">
        <v>152</v>
      </c>
      <c r="I39" s="33" t="s">
        <v>149</v>
      </c>
      <c r="J39" s="34" t="s">
        <v>210</v>
      </c>
      <c r="M39" s="52">
        <v>318.01</v>
      </c>
      <c r="N39" s="55" t="s">
        <v>58</v>
      </c>
      <c r="P39" s="121">
        <v>318.01</v>
      </c>
      <c r="Q39" s="122" t="s">
        <v>995</v>
      </c>
      <c r="S39" s="167"/>
    </row>
    <row r="40" spans="1:19" ht="25.5" hidden="1">
      <c r="A40" s="93" t="s">
        <v>461</v>
      </c>
      <c r="B40" s="146" t="s">
        <v>891</v>
      </c>
      <c r="C40" s="144"/>
      <c r="D40" s="61"/>
      <c r="E40" s="18"/>
      <c r="F40" s="29">
        <f>IF(ISBLANK(A40), "", MATCH(A40,ErklaerungenHMR2!$A$1:$A$127,0))</f>
        <v>63</v>
      </c>
      <c r="G40" s="18"/>
      <c r="H40" s="33" t="s">
        <v>152</v>
      </c>
      <c r="I40" s="33" t="s">
        <v>149</v>
      </c>
      <c r="J40" s="34" t="s">
        <v>211</v>
      </c>
      <c r="K40" s="128" t="s">
        <v>1155</v>
      </c>
      <c r="M40" s="52">
        <v>318.02</v>
      </c>
      <c r="N40" s="55" t="s">
        <v>60</v>
      </c>
      <c r="P40" s="121">
        <v>318.02</v>
      </c>
      <c r="Q40" s="126" t="s">
        <v>1124</v>
      </c>
      <c r="S40" s="167"/>
    </row>
    <row r="41" spans="1:19" ht="25.5" hidden="1">
      <c r="A41" s="93" t="s">
        <v>461</v>
      </c>
      <c r="B41" s="146" t="s">
        <v>462</v>
      </c>
      <c r="C41" s="144"/>
      <c r="D41" s="61"/>
      <c r="E41" s="18"/>
      <c r="F41" s="29">
        <f>IF(ISBLANK(A41), "", MATCH(A41,ErklaerungenHMR2!$A$1:$A$127,0))</f>
        <v>63</v>
      </c>
      <c r="G41" s="18"/>
      <c r="H41" s="33" t="s">
        <v>152</v>
      </c>
      <c r="I41" s="33" t="s">
        <v>149</v>
      </c>
      <c r="J41" s="34" t="s">
        <v>212</v>
      </c>
      <c r="K41" s="128" t="s">
        <v>1155</v>
      </c>
      <c r="M41" s="52">
        <v>318.02999999999997</v>
      </c>
      <c r="N41" s="55" t="s">
        <v>62</v>
      </c>
      <c r="P41" s="121">
        <v>318.02999999999997</v>
      </c>
      <c r="Q41" s="126" t="s">
        <v>999</v>
      </c>
      <c r="S41" s="167"/>
    </row>
    <row r="42" spans="1:19" ht="25.5" hidden="1">
      <c r="A42" s="93" t="s">
        <v>461</v>
      </c>
      <c r="B42" s="146" t="s">
        <v>463</v>
      </c>
      <c r="C42" s="144"/>
      <c r="D42" s="61"/>
      <c r="E42" s="18"/>
      <c r="F42" s="29">
        <f>IF(ISBLANK(A42), "", MATCH(A42,ErklaerungenHMR2!$A$1:$A$127,0))</f>
        <v>63</v>
      </c>
      <c r="G42" s="18"/>
      <c r="H42" s="33" t="s">
        <v>152</v>
      </c>
      <c r="I42" s="33" t="s">
        <v>149</v>
      </c>
      <c r="J42" s="34" t="s">
        <v>213</v>
      </c>
      <c r="K42" s="128" t="s">
        <v>1155</v>
      </c>
      <c r="M42" s="52">
        <v>318.04000000000002</v>
      </c>
      <c r="N42" s="55" t="s">
        <v>65</v>
      </c>
      <c r="P42" s="121">
        <v>318.04000000000002</v>
      </c>
      <c r="Q42" s="126" t="s">
        <v>1125</v>
      </c>
      <c r="S42" s="167"/>
    </row>
    <row r="43" spans="1:19" hidden="1">
      <c r="A43" s="93" t="s">
        <v>461</v>
      </c>
      <c r="B43" s="146" t="s">
        <v>464</v>
      </c>
      <c r="C43" s="144"/>
      <c r="D43" s="61"/>
      <c r="E43" s="18"/>
      <c r="F43" s="29">
        <f>IF(ISBLANK(A43), "", MATCH(A43,ErklaerungenHMR2!$A$1:$A$127,0))</f>
        <v>63</v>
      </c>
      <c r="G43" s="18"/>
      <c r="H43" s="33" t="s">
        <v>152</v>
      </c>
      <c r="I43" s="33" t="s">
        <v>149</v>
      </c>
      <c r="J43" s="34" t="s">
        <v>215</v>
      </c>
      <c r="K43" s="128" t="s">
        <v>1155</v>
      </c>
      <c r="M43" s="52" t="s">
        <v>214</v>
      </c>
      <c r="N43" s="55" t="s">
        <v>67</v>
      </c>
      <c r="P43" s="121" t="s">
        <v>214</v>
      </c>
      <c r="Q43" s="126" t="s">
        <v>1126</v>
      </c>
      <c r="S43" s="167"/>
    </row>
    <row r="44" spans="1:19" hidden="1">
      <c r="A44" s="52"/>
      <c r="B44" s="148" t="s">
        <v>465</v>
      </c>
      <c r="C44" s="152"/>
      <c r="D44" s="145">
        <f>SUM(C39:C43)</f>
        <v>0</v>
      </c>
      <c r="E44" s="18"/>
      <c r="F44" s="29" t="str">
        <f>IF(ISBLANK(A44), "", MATCH(A44,ErklaerungenHMR2!$A$1:$A$127,0))</f>
        <v/>
      </c>
      <c r="G44" s="18"/>
      <c r="H44" s="33" t="s">
        <v>152</v>
      </c>
      <c r="I44" s="33" t="s">
        <v>147</v>
      </c>
      <c r="J44" s="95" t="s">
        <v>217</v>
      </c>
      <c r="M44" s="52"/>
      <c r="N44" s="55" t="s">
        <v>216</v>
      </c>
      <c r="P44" s="121"/>
      <c r="Q44" s="122" t="s">
        <v>1127</v>
      </c>
      <c r="S44" s="167"/>
    </row>
    <row r="45" spans="1:19">
      <c r="A45" s="27" t="s">
        <v>466</v>
      </c>
      <c r="B45" s="60" t="str">
        <f>VLOOKUP(A45,K_Konti,K_SprachSpalteKonti,FALSE)</f>
        <v>Mieten, Leasing, Pachten, Benützungskosten</v>
      </c>
      <c r="C45" s="144"/>
      <c r="D45" s="150"/>
      <c r="E45" s="18"/>
      <c r="F45" s="29">
        <f>IF(ISBLANK(A45), "", MATCH(A45,ErklaerungenHMR2!$A$1:$A$127,0))</f>
        <v>74</v>
      </c>
      <c r="G45" s="18"/>
      <c r="H45" s="33" t="s">
        <v>152</v>
      </c>
      <c r="I45" s="33" t="s">
        <v>149</v>
      </c>
      <c r="J45" s="34" t="s">
        <v>219</v>
      </c>
      <c r="M45" s="52">
        <v>316</v>
      </c>
      <c r="N45" s="55" t="s">
        <v>218</v>
      </c>
      <c r="P45" s="121">
        <v>316</v>
      </c>
      <c r="Q45" s="122" t="s">
        <v>1128</v>
      </c>
      <c r="S45" s="167"/>
    </row>
    <row r="46" spans="1:19">
      <c r="A46" s="27">
        <v>3170</v>
      </c>
      <c r="B46" s="60" t="str">
        <f>VLOOKUP(A46,K_Konti,K_SprachSpalteKonti,FALSE)</f>
        <v>Reisekosten und Spesen</v>
      </c>
      <c r="C46" s="144"/>
      <c r="D46" s="61"/>
      <c r="E46" s="18"/>
      <c r="F46" s="29">
        <f>IF(ISBLANK(A46), "", MATCH(A46,ErklaerungenHMR2!$A$1:$A$127,0))</f>
        <v>80</v>
      </c>
      <c r="G46" s="18"/>
      <c r="H46" s="33" t="s">
        <v>152</v>
      </c>
      <c r="I46" s="33" t="s">
        <v>149</v>
      </c>
      <c r="J46" s="34" t="s">
        <v>220</v>
      </c>
      <c r="M46" s="52">
        <v>317</v>
      </c>
      <c r="N46" s="55" t="s">
        <v>56</v>
      </c>
      <c r="P46" s="121">
        <v>317</v>
      </c>
      <c r="Q46" s="122" t="s">
        <v>991</v>
      </c>
      <c r="S46" s="167"/>
    </row>
    <row r="47" spans="1:19" ht="25.5">
      <c r="A47" s="27">
        <v>3199</v>
      </c>
      <c r="B47" s="60" t="str">
        <f>VLOOKUP(A47,K_Konti,K_SprachSpalteKonti,FALSE)</f>
        <v>Übriger Betriebsaufwand (inkl. Abgabe Mikroverunreinigungen)</v>
      </c>
      <c r="C47" s="144"/>
      <c r="D47" s="61"/>
      <c r="E47" s="18"/>
      <c r="F47" s="29">
        <f>IF(ISBLANK(A47), "", MATCH(A47,ErklaerungenHMR2!$A$1:$A$127,0))</f>
        <v>82</v>
      </c>
      <c r="G47" s="18"/>
      <c r="H47" s="33" t="s">
        <v>152</v>
      </c>
      <c r="I47" s="33" t="s">
        <v>149</v>
      </c>
      <c r="J47" s="34" t="s">
        <v>221</v>
      </c>
      <c r="M47" s="52">
        <v>319</v>
      </c>
      <c r="N47" s="55" t="s">
        <v>69</v>
      </c>
      <c r="P47" s="121">
        <v>319</v>
      </c>
      <c r="Q47" s="122" t="s">
        <v>1129</v>
      </c>
      <c r="S47" s="167"/>
    </row>
    <row r="48" spans="1:19">
      <c r="A48" s="27">
        <v>393</v>
      </c>
      <c r="B48" s="60" t="str">
        <f>VLOOKUP(A48,K_Konti,K_SprachSpalteKonti,FALSE)</f>
        <v>Betriebs- und Verwaltungskosten</v>
      </c>
      <c r="C48" s="158"/>
      <c r="D48" s="10"/>
      <c r="E48" s="18"/>
      <c r="F48" s="29">
        <f>IF(ISBLANK(A48), "", MATCH(A48,ErklaerungenHMR2!$A$1:$A$127,0))</f>
        <v>87</v>
      </c>
      <c r="G48" s="18"/>
      <c r="H48" s="33" t="s">
        <v>152</v>
      </c>
      <c r="I48" s="33" t="s">
        <v>149</v>
      </c>
      <c r="J48" s="34" t="s">
        <v>222</v>
      </c>
      <c r="M48" s="52">
        <v>391</v>
      </c>
      <c r="N48" s="55" t="s">
        <v>97</v>
      </c>
      <c r="P48" s="121">
        <v>391</v>
      </c>
      <c r="Q48" s="122" t="s">
        <v>1130</v>
      </c>
      <c r="S48" s="167"/>
    </row>
    <row r="49" spans="1:19" hidden="1">
      <c r="A49" s="52"/>
      <c r="B49" s="94" t="s">
        <v>468</v>
      </c>
      <c r="C49" s="159" t="s">
        <v>173</v>
      </c>
      <c r="D49" s="160">
        <f>SUM(C45:C48)</f>
        <v>0</v>
      </c>
      <c r="E49" s="96"/>
      <c r="F49" s="29" t="str">
        <f>IF(ISBLANK(A49), "", MATCH(A49,ErklaerungenHMR2!$A$1:$A$127,0))</f>
        <v/>
      </c>
      <c r="G49" s="96"/>
      <c r="H49" s="97" t="s">
        <v>152</v>
      </c>
      <c r="I49" s="97" t="s">
        <v>147</v>
      </c>
      <c r="J49" s="98" t="s">
        <v>224</v>
      </c>
      <c r="K49" s="125"/>
      <c r="M49" s="52"/>
      <c r="N49" s="55" t="s">
        <v>223</v>
      </c>
      <c r="P49" s="121"/>
      <c r="Q49" s="122" t="s">
        <v>1131</v>
      </c>
      <c r="S49" s="167"/>
    </row>
    <row r="50" spans="1:19">
      <c r="A50" s="52"/>
      <c r="B50" s="11" t="str">
        <f>VLOOKUP(20,K_Texte,K_SprachSpalte,FALSE)</f>
        <v>Total Sachaufwand (d)</v>
      </c>
      <c r="C50" s="100" t="s">
        <v>173</v>
      </c>
      <c r="D50" s="145">
        <f>SUM(C25:C28, C30:C35, C37:C43, C45:C48)</f>
        <v>0</v>
      </c>
      <c r="E50" s="18"/>
      <c r="F50" s="29" t="str">
        <f>IF(ISBLANK(A50), "", MATCH(A50,ErklaerungenHMR2!$A$1:$A$127,0))</f>
        <v/>
      </c>
      <c r="G50" s="18"/>
      <c r="H50" s="33" t="s">
        <v>152</v>
      </c>
      <c r="I50" s="33" t="s">
        <v>147</v>
      </c>
      <c r="J50" s="34" t="s">
        <v>225</v>
      </c>
      <c r="M50" s="52"/>
      <c r="N50" s="55" t="s">
        <v>459</v>
      </c>
      <c r="P50" s="121"/>
      <c r="Q50" s="122" t="s">
        <v>927</v>
      </c>
      <c r="S50" s="167"/>
    </row>
    <row r="51" spans="1:19">
      <c r="A51" s="52"/>
      <c r="B51" s="66" t="str">
        <f>VLOOKUP(21,K_Texte,K_SprachSpalte,FALSE)</f>
        <v>abzüglich</v>
      </c>
      <c r="C51" s="130"/>
      <c r="D51" s="10"/>
      <c r="E51" s="18"/>
      <c r="F51" s="29" t="str">
        <f>IF(ISBLANK(A51), "", MATCH(A51,ErklaerungenHMR2!$A$1:$A$127,0))</f>
        <v/>
      </c>
      <c r="G51" s="18"/>
      <c r="H51" s="33"/>
      <c r="I51" s="33"/>
      <c r="J51" s="34"/>
      <c r="M51" s="52"/>
      <c r="N51" s="55" t="s">
        <v>175</v>
      </c>
      <c r="P51" s="121"/>
      <c r="Q51" s="122" t="s">
        <v>922</v>
      </c>
      <c r="S51" s="167"/>
    </row>
    <row r="52" spans="1:19" ht="25.5" customHeight="1">
      <c r="A52" s="27" t="s">
        <v>487</v>
      </c>
      <c r="B52" s="60" t="str">
        <f>VLOOKUP(A52,K_Konti,K_SprachSpalteKonti,FALSE)</f>
        <v>Pacht- und Mietzinse Finanz- und Verwaltungsvermögen</v>
      </c>
      <c r="C52" s="158"/>
      <c r="D52" s="10"/>
      <c r="E52" s="18"/>
      <c r="F52" s="29">
        <f>IF(ISBLANK(A52), "", MATCH(A52,ErklaerungenHMR2!$A$1:$A$127,0))</f>
        <v>93</v>
      </c>
      <c r="G52" s="18"/>
      <c r="H52" s="33" t="s">
        <v>152</v>
      </c>
      <c r="I52" s="33" t="s">
        <v>149</v>
      </c>
      <c r="J52" s="34" t="s">
        <v>227</v>
      </c>
      <c r="M52" s="52">
        <v>427</v>
      </c>
      <c r="N52" s="55" t="s">
        <v>226</v>
      </c>
      <c r="P52" s="121">
        <v>427</v>
      </c>
      <c r="Q52" s="122" t="s">
        <v>1132</v>
      </c>
      <c r="S52" s="167"/>
    </row>
    <row r="53" spans="1:19">
      <c r="A53" s="27">
        <v>4240</v>
      </c>
      <c r="B53" s="60" t="str">
        <f>VLOOKUP(A53,K_Konti,K_SprachSpalteKonti,FALSE)</f>
        <v>Benützungsgebühren und Dienstleistungen (Erträge)</v>
      </c>
      <c r="C53" s="144"/>
      <c r="D53" s="61"/>
      <c r="E53" s="18"/>
      <c r="F53" s="29">
        <f>IF(ISBLANK(A53), "", MATCH(A53,ErklaerungenHMR2!$A$1:$A$127,0))</f>
        <v>96</v>
      </c>
      <c r="G53" s="18"/>
      <c r="H53" s="33" t="s">
        <v>152</v>
      </c>
      <c r="I53" s="33" t="s">
        <v>149</v>
      </c>
      <c r="J53" s="34" t="s">
        <v>229</v>
      </c>
      <c r="M53" s="52">
        <v>434</v>
      </c>
      <c r="N53" s="55" t="s">
        <v>228</v>
      </c>
      <c r="P53" s="121">
        <v>434</v>
      </c>
      <c r="Q53" s="122" t="s">
        <v>1133</v>
      </c>
      <c r="S53" s="167"/>
    </row>
    <row r="54" spans="1:19" hidden="1">
      <c r="A54" s="93">
        <v>4250</v>
      </c>
      <c r="B54" s="146" t="s">
        <v>470</v>
      </c>
      <c r="C54" s="144"/>
      <c r="D54" s="61"/>
      <c r="E54" s="18"/>
      <c r="F54" s="29">
        <f>IF(ISBLANK(A54), "", MATCH(A54,ErklaerungenHMR2!$A$1:$A$127,0))</f>
        <v>97</v>
      </c>
      <c r="G54" s="18"/>
      <c r="H54" s="33" t="s">
        <v>152</v>
      </c>
      <c r="I54" s="33" t="s">
        <v>149</v>
      </c>
      <c r="J54" s="34" t="s">
        <v>231</v>
      </c>
      <c r="K54" s="128" t="s">
        <v>1156</v>
      </c>
      <c r="M54" s="52">
        <v>435.01</v>
      </c>
      <c r="N54" s="55" t="s">
        <v>230</v>
      </c>
      <c r="P54" s="121">
        <v>435.01</v>
      </c>
      <c r="Q54" s="122" t="s">
        <v>1134</v>
      </c>
      <c r="S54" s="167"/>
    </row>
    <row r="55" spans="1:19" hidden="1">
      <c r="A55" s="93">
        <v>4250</v>
      </c>
      <c r="B55" s="146" t="s">
        <v>471</v>
      </c>
      <c r="C55" s="144"/>
      <c r="D55" s="61"/>
      <c r="E55" s="18"/>
      <c r="F55" s="29">
        <f>IF(ISBLANK(A55), "", MATCH(A55,ErklaerungenHMR2!$A$1:$A$127,0))</f>
        <v>97</v>
      </c>
      <c r="G55" s="18"/>
      <c r="H55" s="33" t="s">
        <v>152</v>
      </c>
      <c r="I55" s="33" t="s">
        <v>149</v>
      </c>
      <c r="J55" s="34" t="s">
        <v>233</v>
      </c>
      <c r="K55" s="128" t="s">
        <v>1156</v>
      </c>
      <c r="M55" s="52">
        <v>435.02</v>
      </c>
      <c r="N55" s="55" t="s">
        <v>232</v>
      </c>
      <c r="P55" s="121">
        <v>435.02</v>
      </c>
      <c r="Q55" s="122" t="s">
        <v>1055</v>
      </c>
      <c r="S55" s="167"/>
    </row>
    <row r="56" spans="1:19" hidden="1">
      <c r="A56" s="93">
        <v>4250</v>
      </c>
      <c r="B56" s="146" t="s">
        <v>472</v>
      </c>
      <c r="C56" s="144"/>
      <c r="D56" s="61"/>
      <c r="E56" s="18"/>
      <c r="F56" s="29">
        <f>IF(ISBLANK(A56), "", MATCH(A56,ErklaerungenHMR2!$A$1:$A$127,0))</f>
        <v>97</v>
      </c>
      <c r="G56" s="18"/>
      <c r="H56" s="33" t="s">
        <v>152</v>
      </c>
      <c r="I56" s="33" t="s">
        <v>149</v>
      </c>
      <c r="J56" s="34" t="s">
        <v>235</v>
      </c>
      <c r="K56" s="128" t="s">
        <v>1156</v>
      </c>
      <c r="M56" s="52">
        <v>435.03</v>
      </c>
      <c r="N56" s="55" t="s">
        <v>234</v>
      </c>
      <c r="P56" s="121">
        <v>435.03</v>
      </c>
      <c r="Q56" s="122" t="s">
        <v>1135</v>
      </c>
      <c r="S56" s="167"/>
    </row>
    <row r="57" spans="1:19" hidden="1">
      <c r="A57" s="93">
        <v>4250</v>
      </c>
      <c r="B57" s="146" t="s">
        <v>473</v>
      </c>
      <c r="C57" s="144"/>
      <c r="D57" s="61"/>
      <c r="E57" s="18"/>
      <c r="F57" s="29">
        <f>IF(ISBLANK(A57), "", MATCH(A57,ErklaerungenHMR2!$A$1:$A$127,0))</f>
        <v>97</v>
      </c>
      <c r="G57" s="18"/>
      <c r="H57" s="33" t="s">
        <v>152</v>
      </c>
      <c r="I57" s="33" t="s">
        <v>149</v>
      </c>
      <c r="J57" s="34" t="s">
        <v>237</v>
      </c>
      <c r="K57" s="128" t="s">
        <v>1156</v>
      </c>
      <c r="M57" s="52">
        <v>435.04</v>
      </c>
      <c r="N57" s="55" t="s">
        <v>236</v>
      </c>
      <c r="P57" s="121">
        <v>435.04</v>
      </c>
      <c r="Q57" s="122" t="s">
        <v>1059</v>
      </c>
      <c r="S57" s="167"/>
    </row>
    <row r="58" spans="1:19" hidden="1">
      <c r="A58" s="93">
        <v>4250</v>
      </c>
      <c r="B58" s="146" t="s">
        <v>474</v>
      </c>
      <c r="C58" s="144"/>
      <c r="D58" s="61"/>
      <c r="E58" s="18"/>
      <c r="F58" s="29">
        <f>IF(ISBLANK(A58), "", MATCH(A58,ErklaerungenHMR2!$A$1:$A$127,0))</f>
        <v>97</v>
      </c>
      <c r="G58" s="18"/>
      <c r="H58" s="33" t="s">
        <v>152</v>
      </c>
      <c r="I58" s="33" t="s">
        <v>149</v>
      </c>
      <c r="J58" s="34" t="s">
        <v>239</v>
      </c>
      <c r="K58" s="128" t="s">
        <v>1156</v>
      </c>
      <c r="M58" s="52">
        <v>435.05</v>
      </c>
      <c r="N58" s="55" t="s">
        <v>238</v>
      </c>
      <c r="P58" s="121">
        <v>435.05</v>
      </c>
      <c r="Q58" s="122" t="s">
        <v>1136</v>
      </c>
      <c r="S58" s="167"/>
    </row>
    <row r="59" spans="1:19">
      <c r="A59" s="27">
        <v>4250</v>
      </c>
      <c r="B59" s="60" t="str">
        <f>VLOOKUP(A59,K_Konti,K_SprachSpalteKonti,FALSE)</f>
        <v>Verkäufe</v>
      </c>
      <c r="C59" s="144"/>
      <c r="D59" s="61"/>
      <c r="E59" s="18"/>
      <c r="F59" s="29">
        <f>IF(ISBLANK(A59), "", MATCH(A59,ErklaerungenHMR2!$A$1:$A$127,0))</f>
        <v>97</v>
      </c>
      <c r="G59" s="18"/>
      <c r="H59" s="33" t="s">
        <v>152</v>
      </c>
      <c r="I59" s="33" t="s">
        <v>149</v>
      </c>
      <c r="J59" s="34" t="s">
        <v>241</v>
      </c>
      <c r="M59" s="52" t="s">
        <v>240</v>
      </c>
      <c r="N59" s="55" t="s">
        <v>122</v>
      </c>
      <c r="P59" s="121" t="s">
        <v>240</v>
      </c>
      <c r="Q59" s="122" t="s">
        <v>1063</v>
      </c>
      <c r="S59" s="167"/>
    </row>
    <row r="60" spans="1:19" hidden="1">
      <c r="A60" s="52"/>
      <c r="B60" s="146" t="s">
        <v>475</v>
      </c>
      <c r="C60" s="151"/>
      <c r="D60" s="145">
        <f>SUM(C54:C59)</f>
        <v>0</v>
      </c>
      <c r="E60" s="96"/>
      <c r="F60" s="29" t="str">
        <f>IF(ISBLANK(A60), "", MATCH(A60,ErklaerungenHMR2!$A$1:$A$127,0))</f>
        <v/>
      </c>
      <c r="G60" s="96"/>
      <c r="H60" s="97" t="s">
        <v>152</v>
      </c>
      <c r="I60" s="97" t="s">
        <v>147</v>
      </c>
      <c r="J60" s="98" t="s">
        <v>243</v>
      </c>
      <c r="K60" s="125"/>
      <c r="M60" s="52"/>
      <c r="N60" s="55" t="s">
        <v>242</v>
      </c>
      <c r="P60" s="121"/>
      <c r="Q60" s="122" t="s">
        <v>1137</v>
      </c>
      <c r="S60" s="167"/>
    </row>
    <row r="61" spans="1:19" ht="25.5">
      <c r="A61" s="129">
        <v>426002</v>
      </c>
      <c r="B61" s="141" t="str">
        <f>VLOOKUP(A61,K_Konti,K_SprachSpalteKonti,FALSE)</f>
        <v>Rückerstattungen und Kostenbeteiligungen Dritter (Versicherungsleistungen)</v>
      </c>
      <c r="C61" s="144"/>
      <c r="D61" s="61"/>
      <c r="E61" s="18"/>
      <c r="F61" s="29">
        <f>IF(ISBLANK(A61), "", MATCH(A61,ErklaerungenHMR2!$A$1:$A$127,0))</f>
        <v>22</v>
      </c>
      <c r="G61" s="18"/>
      <c r="H61" s="33" t="s">
        <v>152</v>
      </c>
      <c r="I61" s="33" t="s">
        <v>149</v>
      </c>
      <c r="J61" s="34" t="s">
        <v>245</v>
      </c>
      <c r="M61" s="52">
        <v>436.03</v>
      </c>
      <c r="N61" s="55" t="s">
        <v>244</v>
      </c>
      <c r="P61" s="121">
        <v>436.03</v>
      </c>
      <c r="Q61" s="122" t="s">
        <v>1138</v>
      </c>
      <c r="S61" s="167"/>
    </row>
    <row r="62" spans="1:19">
      <c r="A62" s="27">
        <v>4390</v>
      </c>
      <c r="B62" s="60" t="str">
        <f>VLOOKUP(A62,K_Konti,K_SprachSpalteKonti,FALSE)</f>
        <v>Übriger Ertrag (keine Abwassergebühren)</v>
      </c>
      <c r="C62" s="144"/>
      <c r="D62" s="61"/>
      <c r="E62" s="18"/>
      <c r="F62" s="29">
        <f>IF(ISBLANK(A62), "", MATCH(A62,ErklaerungenHMR2!$A$1:$A$127,0))</f>
        <v>98</v>
      </c>
      <c r="G62" s="18"/>
      <c r="H62" s="33" t="s">
        <v>152</v>
      </c>
      <c r="I62" s="33" t="s">
        <v>149</v>
      </c>
      <c r="J62" s="34" t="s">
        <v>247</v>
      </c>
      <c r="M62" s="52">
        <v>439</v>
      </c>
      <c r="N62" s="55" t="s">
        <v>246</v>
      </c>
      <c r="P62" s="121">
        <v>439</v>
      </c>
      <c r="Q62" s="122" t="s">
        <v>1139</v>
      </c>
      <c r="S62" s="167"/>
    </row>
    <row r="63" spans="1:19">
      <c r="A63" s="27">
        <v>4930</v>
      </c>
      <c r="B63" s="60" t="str">
        <f>VLOOKUP(A63,K_Konti,K_SprachSpalteKonti,FALSE)</f>
        <v>Interne Verrechnung von Betriebs- und Verwaltungkosten</v>
      </c>
      <c r="C63" s="144"/>
      <c r="D63" s="61"/>
      <c r="E63" s="18"/>
      <c r="F63" s="29">
        <f>IF(ISBLANK(A63), "", MATCH(A63,ErklaerungenHMR2!$A$1:$A$127,0))</f>
        <v>100</v>
      </c>
      <c r="G63" s="18"/>
      <c r="H63" s="33" t="s">
        <v>152</v>
      </c>
      <c r="I63" s="33" t="s">
        <v>149</v>
      </c>
      <c r="J63" s="34" t="s">
        <v>248</v>
      </c>
      <c r="M63" s="52">
        <v>490.02</v>
      </c>
      <c r="N63" s="55" t="s">
        <v>97</v>
      </c>
      <c r="P63" s="121">
        <v>490.02</v>
      </c>
      <c r="Q63" s="122" t="s">
        <v>1130</v>
      </c>
      <c r="S63" s="167"/>
    </row>
    <row r="64" spans="1:19">
      <c r="A64" s="52"/>
      <c r="B64" s="11" t="str">
        <f>VLOOKUP(22,K_Texte,K_SprachSpalte,FALSE)</f>
        <v>Total Betriebserträge (e)</v>
      </c>
      <c r="C64" s="142" t="s">
        <v>1168</v>
      </c>
      <c r="D64" s="145">
        <f>SUM(C52:C59, C61:C63)</f>
        <v>0</v>
      </c>
      <c r="E64" s="18"/>
      <c r="F64" s="29" t="str">
        <f>IF(ISBLANK(A64), "", MATCH(A64,ErklaerungenHMR2!$A$1:$A$127,0))</f>
        <v/>
      </c>
      <c r="G64" s="18"/>
      <c r="H64" s="33" t="s">
        <v>152</v>
      </c>
      <c r="I64" s="33" t="s">
        <v>147</v>
      </c>
      <c r="J64" s="34" t="s">
        <v>249</v>
      </c>
      <c r="M64" s="52"/>
      <c r="N64" s="55" t="s">
        <v>460</v>
      </c>
      <c r="P64" s="121"/>
      <c r="Q64" s="122" t="s">
        <v>929</v>
      </c>
      <c r="S64" s="167"/>
    </row>
    <row r="65" spans="1:19">
      <c r="A65" s="59"/>
      <c r="B65" s="63" t="str">
        <f>VLOOKUP(23,K_Texte,K_SprachSpalte,FALSE)</f>
        <v>Sachaufwand, netto  (f = d - e)</v>
      </c>
      <c r="C65" s="99" t="s">
        <v>173</v>
      </c>
      <c r="D65" s="145">
        <f>SUM(C25:C28, C30:C35, C37:C43, C45:C48) - SUM(C52:C59, C61:C63)</f>
        <v>0</v>
      </c>
      <c r="E65" s="45"/>
      <c r="F65" s="29" t="str">
        <f>IF(ISBLANK(A65), "", MATCH(A65,ErklaerungenHMR2!$A$1:$A$127,0))</f>
        <v/>
      </c>
      <c r="G65" s="45"/>
      <c r="H65" s="33" t="s">
        <v>152</v>
      </c>
      <c r="I65" s="33" t="s">
        <v>147</v>
      </c>
      <c r="J65" s="34" t="s">
        <v>251</v>
      </c>
      <c r="M65" s="59"/>
      <c r="N65" s="58" t="s">
        <v>250</v>
      </c>
      <c r="P65" s="123"/>
      <c r="Q65" s="124" t="s">
        <v>930</v>
      </c>
      <c r="S65" s="167"/>
    </row>
    <row r="66" spans="1:19" ht="21" customHeight="1">
      <c r="A66" s="78"/>
      <c r="B66" s="114" t="str">
        <f>VLOOKUP(24,K_Texte,K_SprachSpalte,FALSE)</f>
        <v>Kapitalkosten</v>
      </c>
      <c r="C66" s="10"/>
      <c r="D66" s="10"/>
      <c r="E66" s="18"/>
      <c r="F66" s="29" t="str">
        <f>IF(ISBLANK(A66), "", MATCH(A66,ErklaerungenHMR2!$A$1:$A$127,0))</f>
        <v/>
      </c>
      <c r="G66" s="18"/>
      <c r="H66" s="33"/>
      <c r="I66" s="33"/>
      <c r="J66" s="34"/>
      <c r="M66" s="70"/>
      <c r="N66" s="62" t="s">
        <v>252</v>
      </c>
      <c r="P66" s="119"/>
      <c r="Q66" s="120" t="s">
        <v>931</v>
      </c>
      <c r="S66" s="167"/>
    </row>
    <row r="67" spans="1:19">
      <c r="A67" s="27" t="s">
        <v>478</v>
      </c>
      <c r="B67" s="149" t="str">
        <f>VLOOKUP(A67,K_Konti,K_SprachSpalteKonti,FALSE)</f>
        <v>Zinsaufwand</v>
      </c>
      <c r="C67" s="144"/>
      <c r="D67" s="61"/>
      <c r="E67" s="45"/>
      <c r="F67" s="29">
        <f>IF(ISBLANK(A67), "", MATCH(A67,ErklaerungenHMR2!$A$1:$A$127,0))</f>
        <v>102</v>
      </c>
      <c r="G67" s="45"/>
      <c r="H67" s="33" t="s">
        <v>152</v>
      </c>
      <c r="I67" s="33" t="s">
        <v>149</v>
      </c>
      <c r="J67" s="34" t="s">
        <v>254</v>
      </c>
      <c r="M67" s="52" t="s">
        <v>253</v>
      </c>
      <c r="N67" s="55" t="s">
        <v>71</v>
      </c>
      <c r="P67" s="121" t="s">
        <v>253</v>
      </c>
      <c r="Q67" s="122" t="s">
        <v>1009</v>
      </c>
      <c r="S67" s="167"/>
    </row>
    <row r="68" spans="1:19" ht="21" customHeight="1">
      <c r="A68" s="65"/>
      <c r="B68" s="114" t="str">
        <f>VLOOKUP(25,K_Texte,K_SprachSpalte,FALSE)</f>
        <v>Abschreibungen</v>
      </c>
      <c r="C68" s="10"/>
      <c r="D68" s="10"/>
      <c r="E68" s="18"/>
      <c r="F68" s="29" t="str">
        <f>IF(ISBLANK(A68), "", MATCH(A68,ErklaerungenHMR2!$A$1:$A$127,0))</f>
        <v/>
      </c>
      <c r="G68" s="18"/>
      <c r="H68" s="33"/>
      <c r="I68" s="33"/>
      <c r="J68" s="34"/>
      <c r="M68" s="52"/>
      <c r="N68" s="55" t="s">
        <v>78</v>
      </c>
      <c r="P68" s="121"/>
      <c r="Q68" s="122" t="s">
        <v>933</v>
      </c>
      <c r="S68" s="167"/>
    </row>
    <row r="69" spans="1:19" ht="38.25">
      <c r="A69" s="127" t="s">
        <v>483</v>
      </c>
      <c r="B69" s="149" t="str">
        <f>VLOOKUP(A69,K_Konti,K_SprachSpalteKonti,FALSE)</f>
        <v>Abschreibungen Sachanlagen Verwaltungsvermögen,
Abschreibungen immateriell Anlagen,
zusätzliche Abschreibungen</v>
      </c>
      <c r="C69" s="144"/>
      <c r="D69" s="61"/>
      <c r="E69" s="45"/>
      <c r="F69" s="29">
        <f>IF(ISBLANK(A69), "", MATCH(A69,ErklaerungenHMR2!$A$1:$A$127,0))</f>
        <v>107</v>
      </c>
      <c r="G69" s="45"/>
      <c r="H69" s="33" t="s">
        <v>152</v>
      </c>
      <c r="I69" s="33" t="s">
        <v>149</v>
      </c>
      <c r="J69" s="34" t="s">
        <v>256</v>
      </c>
      <c r="M69" s="52" t="s">
        <v>255</v>
      </c>
      <c r="N69" s="55" t="s">
        <v>78</v>
      </c>
      <c r="P69" s="121" t="s">
        <v>255</v>
      </c>
      <c r="Q69" s="122" t="s">
        <v>933</v>
      </c>
      <c r="S69" s="167"/>
    </row>
    <row r="70" spans="1:19" ht="21" customHeight="1">
      <c r="A70" s="65"/>
      <c r="B70" s="114" t="str">
        <f>VLOOKUP(26,K_Texte,K_SprachSpalte,FALSE)</f>
        <v>Total Betriebskosten exkl. Kapitaldienst</v>
      </c>
      <c r="C70" s="10"/>
      <c r="D70" s="10"/>
      <c r="E70" s="18"/>
      <c r="F70" s="29" t="str">
        <f>IF(ISBLANK(A70), "", MATCH(A70,ErklaerungenHMR2!$A$1:$A$127,0))</f>
        <v/>
      </c>
      <c r="G70" s="18"/>
      <c r="H70" s="33"/>
      <c r="I70" s="33"/>
      <c r="J70" s="34"/>
      <c r="M70" s="52"/>
      <c r="N70" s="55" t="s">
        <v>480</v>
      </c>
      <c r="P70" s="121"/>
      <c r="Q70" s="122" t="s">
        <v>1100</v>
      </c>
      <c r="S70" s="167"/>
    </row>
    <row r="71" spans="1:19" ht="25.5" customHeight="1">
      <c r="A71" s="52"/>
      <c r="B71" s="76" t="str">
        <f>VLOOKUP(27,K_Texte,K_SprachSpalte,FALSE)</f>
        <v>Personalaufwand netto + Sachaufwand netto</v>
      </c>
      <c r="C71" s="130"/>
      <c r="D71" s="145">
        <f>D23+D65</f>
        <v>0</v>
      </c>
      <c r="E71" s="47"/>
      <c r="F71" s="29" t="str">
        <f>IF(ISBLANK(A71), "", MATCH(A71,ErklaerungenHMR2!$A$1:$A$127,0))</f>
        <v/>
      </c>
      <c r="G71" s="47"/>
      <c r="H71" s="33"/>
      <c r="I71" s="33"/>
      <c r="J71" s="34"/>
      <c r="M71" s="52"/>
      <c r="N71" s="55" t="s">
        <v>257</v>
      </c>
      <c r="P71" s="121"/>
      <c r="Q71" s="122" t="s">
        <v>1101</v>
      </c>
      <c r="S71" s="167"/>
    </row>
    <row r="72" spans="1:19" ht="21" customHeight="1">
      <c r="A72" s="65"/>
      <c r="B72" s="114" t="str">
        <f>VLOOKUP(28,K_Texte,K_SprachSpalte,FALSE)</f>
        <v>Total Betriebskosten inkl. Kapitaldienst</v>
      </c>
      <c r="C72" s="10"/>
      <c r="D72" s="10"/>
      <c r="E72" s="46"/>
      <c r="F72" s="29" t="str">
        <f>IF(ISBLANK(A72), "", MATCH(A72,ErklaerungenHMR2!$A$1:$A$127,0))</f>
        <v/>
      </c>
      <c r="G72" s="46"/>
      <c r="H72" s="33"/>
      <c r="I72" s="33"/>
      <c r="J72" s="34"/>
      <c r="M72" s="52"/>
      <c r="N72" s="55" t="s">
        <v>481</v>
      </c>
      <c r="P72" s="121"/>
      <c r="Q72" s="122" t="s">
        <v>1102</v>
      </c>
      <c r="S72" s="167"/>
    </row>
    <row r="73" spans="1:19" ht="25.5">
      <c r="A73" s="52"/>
      <c r="B73" s="76" t="str">
        <f>VLOOKUP(29,K_Texte,K_SprachSpalte,FALSE)</f>
        <v>Personalaufwand netto + Sachaufwand netto
+ Passivzinsen + Abschreibungen</v>
      </c>
      <c r="C73" s="130"/>
      <c r="D73" s="145">
        <f>D23+D65+C67+C69</f>
        <v>0</v>
      </c>
      <c r="E73" s="47"/>
      <c r="F73" s="29" t="str">
        <f>IF(ISBLANK(A73), "", MATCH(A73,ErklaerungenHMR2!$A$1:$A$127,0))</f>
        <v/>
      </c>
      <c r="G73" s="47"/>
      <c r="H73" s="33" t="s">
        <v>152</v>
      </c>
      <c r="I73" s="33" t="s">
        <v>147</v>
      </c>
      <c r="J73" s="98" t="s">
        <v>259</v>
      </c>
      <c r="K73" s="125"/>
      <c r="M73" s="52"/>
      <c r="N73" s="55" t="s">
        <v>258</v>
      </c>
      <c r="P73" s="121"/>
      <c r="Q73" s="122" t="s">
        <v>1103</v>
      </c>
      <c r="S73" s="167"/>
    </row>
    <row r="74" spans="1:19" ht="21" customHeight="1">
      <c r="A74" s="79"/>
      <c r="B74" s="115" t="str">
        <f>VLOOKUP(30,K_Texte,K_SprachSpalte,FALSE)</f>
        <v>Spezialfonds, Vorfinanzierungen</v>
      </c>
      <c r="C74" s="10"/>
      <c r="D74" s="157"/>
      <c r="E74" s="18"/>
      <c r="F74" s="29" t="str">
        <f>IF(ISBLANK(A74), "", MATCH(A74,ErklaerungenHMR2!$A$1:$A$127,0))</f>
        <v/>
      </c>
      <c r="G74" s="18"/>
      <c r="H74" s="33"/>
      <c r="I74" s="33"/>
      <c r="J74" s="34"/>
      <c r="M74" s="52"/>
      <c r="N74" s="71" t="s">
        <v>260</v>
      </c>
      <c r="P74" s="121"/>
      <c r="Q74" s="122" t="s">
        <v>873</v>
      </c>
      <c r="S74" s="167"/>
    </row>
    <row r="75" spans="1:19" ht="25.5">
      <c r="A75" s="27" t="s">
        <v>484</v>
      </c>
      <c r="B75" s="149" t="str">
        <f>VLOOKUP(A75,K_Konti,K_SprachSpalteKonti,FALSE)</f>
        <v>Einlagen in Spezialfinanzierungen des Eigenkapitals,
Einlagen in Vorfinanzierungen des Eigenkapitals</v>
      </c>
      <c r="C75" s="144"/>
      <c r="D75" s="10"/>
      <c r="E75" s="45"/>
      <c r="F75" s="29">
        <f>IF(ISBLANK(A75), "", MATCH(A75,ErklaerungenHMR2!$A$1:$A$127,0))</f>
        <v>119</v>
      </c>
      <c r="G75" s="45"/>
      <c r="H75" s="33" t="s">
        <v>152</v>
      </c>
      <c r="I75" s="33" t="s">
        <v>147</v>
      </c>
      <c r="J75" s="34" t="s">
        <v>261</v>
      </c>
      <c r="M75" s="52">
        <v>38</v>
      </c>
      <c r="N75" s="55" t="s">
        <v>85</v>
      </c>
      <c r="P75" s="121">
        <v>38</v>
      </c>
      <c r="Q75" s="122" t="s">
        <v>1140</v>
      </c>
      <c r="S75" s="167"/>
    </row>
    <row r="76" spans="1:19" ht="25.5">
      <c r="A76" s="27" t="s">
        <v>485</v>
      </c>
      <c r="B76" s="149" t="str">
        <f>VLOOKUP(A76,K_Konti,K_SprachSpalteKonti,FALSE)</f>
        <v>Entnahmen aus Spezielfinanzierungen des Eigenkapitals,
Entnahmen aus Vorfinanzierungen des Eigenkapitals</v>
      </c>
      <c r="C76" s="144"/>
      <c r="D76" s="10"/>
      <c r="E76" s="45"/>
      <c r="F76" s="29">
        <f>IF(ISBLANK(A76), "", MATCH(A76,ErklaerungenHMR2!$A$1:$A$127,0))</f>
        <v>122</v>
      </c>
      <c r="G76" s="45"/>
      <c r="H76" s="33" t="s">
        <v>152</v>
      </c>
      <c r="I76" s="33" t="s">
        <v>147</v>
      </c>
      <c r="J76" s="34" t="s">
        <v>262</v>
      </c>
      <c r="M76" s="52">
        <v>48</v>
      </c>
      <c r="N76" s="55" t="s">
        <v>138</v>
      </c>
      <c r="P76" s="121">
        <v>48</v>
      </c>
      <c r="Q76" s="122" t="s">
        <v>1080</v>
      </c>
      <c r="S76" s="167"/>
    </row>
    <row r="77" spans="1:19" ht="21" customHeight="1">
      <c r="A77" s="65"/>
      <c r="B77" s="114" t="str">
        <f>VLOOKUP(31,K_Texte,K_SprachSpalte,FALSE)</f>
        <v>Finanzierungsbeiträge</v>
      </c>
      <c r="C77" s="10"/>
      <c r="D77" s="10"/>
      <c r="E77" s="18"/>
      <c r="F77" s="29" t="str">
        <f>IF(ISBLANK(A77), "", MATCH(A77,ErklaerungenHMR2!$A$1:$A$127,0))</f>
        <v/>
      </c>
      <c r="G77" s="18"/>
      <c r="H77" s="33"/>
      <c r="I77" s="33"/>
      <c r="J77" s="34"/>
      <c r="M77" s="52"/>
      <c r="N77" s="55" t="s">
        <v>886</v>
      </c>
      <c r="P77" s="121"/>
      <c r="Q77" s="122" t="s">
        <v>1104</v>
      </c>
      <c r="S77" s="167"/>
    </row>
    <row r="78" spans="1:19">
      <c r="A78" s="27" t="s">
        <v>486</v>
      </c>
      <c r="B78" s="153" t="str">
        <f>VLOOKUP(A78,K_Konti,K_SprachSpalteKonti,FALSE)</f>
        <v>Beiträge der Gemeinden</v>
      </c>
      <c r="C78" s="144"/>
      <c r="D78" s="10"/>
      <c r="E78" s="45"/>
      <c r="F78" s="29">
        <f>IF(ISBLANK(A78), "", MATCH(A78,ErklaerungenHMR2!$A$1:$A$127,0))</f>
        <v>125</v>
      </c>
      <c r="G78" s="45"/>
      <c r="H78" s="33" t="s">
        <v>152</v>
      </c>
      <c r="I78" s="33" t="s">
        <v>149</v>
      </c>
      <c r="J78" s="34" t="s">
        <v>265</v>
      </c>
      <c r="M78" s="52">
        <v>452</v>
      </c>
      <c r="N78" s="55" t="s">
        <v>264</v>
      </c>
      <c r="P78" s="121">
        <v>452</v>
      </c>
      <c r="Q78" s="122" t="s">
        <v>885</v>
      </c>
      <c r="S78" s="167"/>
    </row>
    <row r="79" spans="1:19" ht="21" customHeight="1">
      <c r="A79" s="65"/>
      <c r="B79" s="114" t="str">
        <f>VLOOKUP(32,K_Texte,K_SprachSpalte,FALSE)</f>
        <v>Ergebnis</v>
      </c>
      <c r="C79" s="157"/>
      <c r="D79" s="10"/>
      <c r="E79" s="18"/>
      <c r="F79" s="29" t="str">
        <f>IF(ISBLANK(A79), "", MATCH(A79,ErklaerungenHMR2!$A$1:$A$127,0))</f>
        <v/>
      </c>
      <c r="G79" s="18"/>
      <c r="H79" s="33"/>
      <c r="I79" s="33"/>
      <c r="J79" s="34"/>
      <c r="M79" s="52"/>
      <c r="N79" s="55" t="s">
        <v>266</v>
      </c>
      <c r="P79" s="121"/>
      <c r="Q79" s="122" t="s">
        <v>1105</v>
      </c>
      <c r="S79" s="167"/>
    </row>
    <row r="80" spans="1:19" hidden="1">
      <c r="A80" s="93"/>
      <c r="B80" s="131" t="e">
        <f>VLOOKUP(#REF!,Texte!$A$1:$C$100,IF($J$2,2,3))</f>
        <v>#REF!</v>
      </c>
      <c r="C80" s="132"/>
      <c r="D80" s="163"/>
      <c r="E80" s="133"/>
      <c r="F80" s="134" t="str">
        <f>IF(ISBLANK(A80), "", MATCH(A80,ErklaerungenHMR2!$A$1:$A$127,0))</f>
        <v/>
      </c>
      <c r="G80" s="133"/>
      <c r="H80" s="97" t="s">
        <v>152</v>
      </c>
      <c r="I80" s="97"/>
      <c r="J80" s="125" t="s">
        <v>268</v>
      </c>
      <c r="M80" s="52"/>
      <c r="N80" s="54" t="s">
        <v>267</v>
      </c>
      <c r="P80" s="121"/>
      <c r="Q80" s="122" t="s">
        <v>1106</v>
      </c>
      <c r="S80" s="167"/>
    </row>
    <row r="81" spans="1:19">
      <c r="A81" s="59"/>
      <c r="B81" s="77" t="str">
        <f>VLOOKUP(34,K_Texte,K_SprachSpalte,FALSE)</f>
        <v>Bilanz (Mehraufwand / Mehrertrag)</v>
      </c>
      <c r="C81" s="12"/>
      <c r="D81" s="145">
        <f>C78-(D73+C75-C76)</f>
        <v>0</v>
      </c>
      <c r="E81" s="45"/>
      <c r="F81" s="29" t="str">
        <f>IF(ISBLANK(A81), "", MATCH(A81,ErklaerungenHMR2!$A$1:$A$127,0))</f>
        <v/>
      </c>
      <c r="G81" s="45"/>
      <c r="H81" s="33" t="s">
        <v>152</v>
      </c>
      <c r="I81" s="33"/>
      <c r="J81" s="34" t="s">
        <v>270</v>
      </c>
      <c r="M81" s="59"/>
      <c r="N81" s="57" t="s">
        <v>269</v>
      </c>
      <c r="P81" s="123"/>
      <c r="Q81" s="124" t="s">
        <v>1107</v>
      </c>
      <c r="S81" s="167"/>
    </row>
    <row r="82" spans="1:19" ht="21" customHeight="1">
      <c r="A82" s="13"/>
      <c r="B82" s="116" t="str">
        <f>VLOOKUP(35,K_Texte,K_SprachSpalte,FALSE)</f>
        <v>Bemerkungen</v>
      </c>
      <c r="E82" s="35"/>
      <c r="G82" s="35"/>
      <c r="H82" s="33"/>
      <c r="I82" s="33"/>
      <c r="J82" s="34"/>
      <c r="M82" s="13"/>
      <c r="N82" s="74"/>
    </row>
    <row r="83" spans="1:19">
      <c r="B83" s="154"/>
      <c r="C83" s="155"/>
      <c r="D83" s="156"/>
      <c r="E83" s="18"/>
      <c r="G83" s="18"/>
      <c r="H83" s="33" t="s">
        <v>272</v>
      </c>
      <c r="I83" s="33"/>
      <c r="J83" s="34" t="s">
        <v>273</v>
      </c>
    </row>
    <row r="84" spans="1:19">
      <c r="B84" s="154"/>
      <c r="C84" s="155"/>
      <c r="D84" s="156"/>
      <c r="E84" s="18"/>
      <c r="G84" s="18"/>
      <c r="H84" s="33" t="s">
        <v>272</v>
      </c>
      <c r="I84" s="33"/>
      <c r="J84" s="34" t="s">
        <v>274</v>
      </c>
    </row>
    <row r="85" spans="1:19">
      <c r="B85" s="154"/>
      <c r="C85" s="155"/>
      <c r="D85" s="156"/>
      <c r="E85" s="18"/>
      <c r="G85" s="18"/>
      <c r="H85" s="33" t="s">
        <v>272</v>
      </c>
      <c r="I85" s="33"/>
      <c r="J85" s="34" t="s">
        <v>275</v>
      </c>
    </row>
    <row r="86" spans="1:19">
      <c r="B86" s="154"/>
      <c r="C86" s="155"/>
      <c r="D86" s="156"/>
      <c r="E86" s="18"/>
      <c r="G86" s="18"/>
      <c r="H86" s="33" t="s">
        <v>272</v>
      </c>
      <c r="I86" s="33"/>
      <c r="J86" s="34" t="s">
        <v>276</v>
      </c>
    </row>
    <row r="87" spans="1:19">
      <c r="B87" s="154"/>
      <c r="C87" s="155"/>
      <c r="D87" s="156"/>
      <c r="E87" s="18"/>
      <c r="G87" s="18"/>
      <c r="H87" s="33" t="s">
        <v>272</v>
      </c>
      <c r="I87" s="33"/>
      <c r="J87" s="34" t="s">
        <v>277</v>
      </c>
    </row>
    <row r="88" spans="1:19">
      <c r="E88" s="35"/>
      <c r="G88" s="35"/>
      <c r="H88" s="33"/>
      <c r="I88" s="33"/>
      <c r="J88" s="34"/>
    </row>
    <row r="89" spans="1:19">
      <c r="A89" s="168" t="s">
        <v>1224</v>
      </c>
      <c r="B89" s="169"/>
      <c r="C89" s="170"/>
      <c r="D89" s="171"/>
      <c r="E89" s="35"/>
      <c r="G89" s="35"/>
      <c r="H89" s="33"/>
      <c r="I89" s="33"/>
      <c r="J89" s="34"/>
    </row>
    <row r="90" spans="1:19">
      <c r="A90" s="168" t="s">
        <v>1225</v>
      </c>
      <c r="B90" s="169"/>
      <c r="C90" s="170"/>
      <c r="D90" s="171"/>
      <c r="E90" s="35"/>
      <c r="G90" s="35"/>
      <c r="H90" s="33"/>
      <c r="I90" s="33"/>
      <c r="J90" s="34"/>
    </row>
    <row r="91" spans="1:19">
      <c r="E91" s="35"/>
      <c r="G91" s="35"/>
      <c r="H91" s="33"/>
      <c r="I91" s="33"/>
      <c r="J91" s="34"/>
    </row>
    <row r="92" spans="1:19">
      <c r="E92" s="35"/>
      <c r="G92" s="35"/>
      <c r="H92" s="33"/>
      <c r="I92" s="33"/>
      <c r="J92" s="34"/>
    </row>
    <row r="93" spans="1:19">
      <c r="E93" s="35"/>
      <c r="G93" s="35"/>
      <c r="H93" s="33"/>
      <c r="I93" s="33"/>
      <c r="J93" s="34"/>
    </row>
    <row r="94" spans="1:19">
      <c r="E94" s="35"/>
      <c r="G94" s="35"/>
      <c r="H94" s="33"/>
      <c r="I94" s="33"/>
      <c r="J94" s="34"/>
    </row>
    <row r="95" spans="1:19">
      <c r="E95" s="35"/>
      <c r="G95" s="35"/>
      <c r="H95" s="33"/>
      <c r="I95" s="33"/>
      <c r="J95" s="34"/>
    </row>
    <row r="96" spans="1:19">
      <c r="E96" s="35"/>
      <c r="G96" s="35"/>
      <c r="H96" s="33"/>
      <c r="I96" s="33"/>
      <c r="J96" s="34"/>
    </row>
    <row r="97" spans="5:10">
      <c r="E97" s="35"/>
      <c r="G97" s="35"/>
      <c r="H97" s="33"/>
      <c r="I97" s="33"/>
      <c r="J97" s="34"/>
    </row>
    <row r="98" spans="5:10">
      <c r="E98" s="35"/>
      <c r="G98" s="35"/>
      <c r="H98" s="33"/>
      <c r="I98" s="33"/>
      <c r="J98" s="34"/>
    </row>
    <row r="99" spans="5:10">
      <c r="E99" s="35"/>
      <c r="G99" s="35"/>
      <c r="H99" s="33"/>
      <c r="I99" s="33"/>
      <c r="J99" s="34"/>
    </row>
    <row r="100" spans="5:10">
      <c r="E100" s="35"/>
      <c r="G100" s="35"/>
      <c r="H100" s="33"/>
      <c r="I100" s="33"/>
      <c r="J100" s="34"/>
    </row>
  </sheetData>
  <sheetProtection algorithmName="SHA-512" hashValue="fC7TBMnEHDUK1WV3c//HYXJs3wsJrpPXZvuvIlE3kJu1GGn57Mm65GOT2h4jEiiQzfPunBPHc5197VYQjgeEyg==" saltValue="BwXzbbCHeCi1F6JNhyQCIA==" spinCount="100000" sheet="1" objects="1" scenarios="1"/>
  <autoFilter ref="A9:D82" xr:uid="{00000000-0009-0000-0000-000000000000}"/>
  <phoneticPr fontId="10" type="noConversion"/>
  <hyperlinks>
    <hyperlink ref="A11" location="ErklaerungenHMR2!A3" display="ErklaerungenHMR2!A3" xr:uid="{00000000-0004-0000-0000-000000000000}"/>
    <hyperlink ref="A12" location="ErklaerungenHMR2!A4" display="ErklaerungenHMR2!A4" xr:uid="{00000000-0004-0000-0000-000001000000}"/>
    <hyperlink ref="A13" location="ErklaerungenHMR2!A5" display="ErklaerungenHMR2!A5" xr:uid="{00000000-0004-0000-0000-000002000000}"/>
    <hyperlink ref="A14" location="ErklaerungenHMR2!A6" display="3050-3059" xr:uid="{00000000-0004-0000-0000-000003000000}"/>
    <hyperlink ref="A15" location="ErklaerungenHMR2!A14" display="3090-3099" xr:uid="{00000000-0004-0000-0000-000004000000}"/>
    <hyperlink ref="A16" location="ErklaerungenHMR2!A19" display="ErklaerungenHMR2!A19" xr:uid="{00000000-0004-0000-0000-000005000000}"/>
    <hyperlink ref="A19" location="ErklaerungenHMR2!A21" display="ErklaerungenHMR2!A21" xr:uid="{00000000-0004-0000-0000-000006000000}"/>
    <hyperlink ref="A21" location="ErklaerungenHMR2!A27" display="ErklaerungenHMR2!A27" xr:uid="{00000000-0004-0000-0000-000007000000}"/>
    <hyperlink ref="A25" location="ErklaerungenHMR2!A28" display="3100-3109" xr:uid="{00000000-0004-0000-0000-000008000000}"/>
    <hyperlink ref="A31" location="ErklaerungenHMR2!A47" display="ErklaerungenHMR2!A47" xr:uid="{00000000-0004-0000-0000-000009000000}"/>
    <hyperlink ref="A30" location="ErklaerungenHMR2!A37" display="3110-3119" xr:uid="{00000000-0004-0000-0000-00000A000000}"/>
    <hyperlink ref="A37" location="ErklaerungenHMR2!A48" display="3140-3149" xr:uid="{00000000-0004-0000-0000-00000B000000}"/>
    <hyperlink ref="A38" location="ErklaerungenHMR2!A56" display="3150-3159" xr:uid="{00000000-0004-0000-0000-00000C000000}"/>
    <hyperlink ref="A39" location="ErklaerungenHMR2!A63" display="3130-3139" xr:uid="{00000000-0004-0000-0000-00000D000000}"/>
    <hyperlink ref="A45" location="ErklaerungenHMR2!A74" display="3160-3169" xr:uid="{00000000-0004-0000-0000-00000E000000}"/>
    <hyperlink ref="A46" location="ErklaerungenHMR2!A80" display="ErklaerungenHMR2!A80" xr:uid="{00000000-0004-0000-0000-00000F000000}"/>
    <hyperlink ref="A47" location="ErklaerungenHMR2!A82" display="ErklaerungenHMR2!A82" xr:uid="{00000000-0004-0000-0000-000010000000}"/>
    <hyperlink ref="A48" location="ErklaerungenHMR2!A87" display="ErklaerungenHMR2!A87" xr:uid="{00000000-0004-0000-0000-000011000000}"/>
    <hyperlink ref="A52" location="ErklaerungenHMR2!A93" display="4430,4470" xr:uid="{00000000-0004-0000-0000-000012000000}"/>
    <hyperlink ref="A53" location="ErklaerungenHMR2!A96" display="ErklaerungenHMR2!A96" xr:uid="{00000000-0004-0000-0000-000013000000}"/>
    <hyperlink ref="A59" location="ErklaerungenHMR2!A97" display="ErklaerungenHMR2!A97" xr:uid="{00000000-0004-0000-0000-000014000000}"/>
    <hyperlink ref="A62" location="ErklaerungenHMR2!A98" display="ErklaerungenHMR2!A98" xr:uid="{00000000-0004-0000-0000-000015000000}"/>
    <hyperlink ref="A63" location="ErklaerungenHMR2!A100" display="ErklaerungenHMR2!A100" xr:uid="{00000000-0004-0000-0000-000016000000}"/>
    <hyperlink ref="A67" location="ErklaerungenHMR2!A102" display="3400-3409" xr:uid="{00000000-0004-0000-0000-000017000000}"/>
    <hyperlink ref="A69" location="ErklaerungenHMR2!A107" display="ErklaerungenHMR2!A107" xr:uid="{00000000-0004-0000-0000-000018000000}"/>
    <hyperlink ref="A75" location="ErklaerungenHMR2!A119" display="3510,3893" xr:uid="{00000000-0004-0000-0000-000019000000}"/>
    <hyperlink ref="A76" location="ErklaerungenHMR2!A122" display="4510,4893" xr:uid="{00000000-0004-0000-0000-00001A000000}"/>
    <hyperlink ref="A78" location="ErklaerungenHMR2!A125" display="4612,4632" xr:uid="{00000000-0004-0000-0000-00001B000000}"/>
    <hyperlink ref="A61" location="ErklaerungenHMR2!A22" display="ErklaerungenHMR2!A22" xr:uid="{00000000-0004-0000-0000-00001C000000}"/>
    <hyperlink ref="A20" location="ErklaerungenHMR2!A23" display="4310-4312" xr:uid="{00000000-0004-0000-0000-00001D000000}"/>
  </hyperlinks>
  <pageMargins left="0.78740157480314965" right="0.78740157480314965" top="0.78740157480314965" bottom="0.78740157480314965" header="0.39370078740157483" footer="0.39370078740157483"/>
  <pageSetup paperSize="9" orientation="portrait" horizontalDpi="300" verticalDpi="300" r:id="rId1"/>
  <headerFooter alignWithMargins="0">
    <oddFooter>&amp;LANU/A/Ho&amp;CSeite &amp;P / &amp;N&amp;R&amp;8&amp;Z&amp;F, &amp;A
&amp;D</oddFooter>
  </headerFooter>
  <rowBreaks count="1" manualBreakCount="1">
    <brk id="65" max="16383" man="1"/>
  </rowBreaks>
  <drawing r:id="rId2"/>
  <legacyDrawing r:id="rId3"/>
  <controls>
    <mc:AlternateContent xmlns:mc="http://schemas.openxmlformats.org/markup-compatibility/2006">
      <mc:Choice Requires="x14">
        <control shapeId="1049" r:id="rId4" name="SprachWahl">
          <controlPr defaultSize="0" print="0" autoFill="0" autoLine="0" linkedCell="J2" r:id="rId5">
            <anchor moveWithCells="1">
              <from>
                <xdr:col>1</xdr:col>
                <xdr:colOff>3076575</xdr:colOff>
                <xdr:row>0</xdr:row>
                <xdr:rowOff>0</xdr:rowOff>
              </from>
              <to>
                <xdr:col>4</xdr:col>
                <xdr:colOff>0</xdr:colOff>
                <xdr:row>1</xdr:row>
                <xdr:rowOff>38100</xdr:rowOff>
              </to>
            </anchor>
          </controlPr>
        </control>
      </mc:Choice>
      <mc:Fallback>
        <control shapeId="1049" r:id="rId4" name="SprachWahl"/>
      </mc:Fallback>
    </mc:AlternateContent>
    <mc:AlternateContent xmlns:mc="http://schemas.openxmlformats.org/markup-compatibility/2006">
      <mc:Choice Requires="x14">
        <control shapeId="1034" r:id="rId6" name="KanalWahl">
          <controlPr defaultSize="0" print="0" autoLine="0" linkedCell="K5" listFillRange="Kanalnetz!A2:B4" r:id="rId7">
            <anchor moveWithCells="1">
              <from>
                <xdr:col>1</xdr:col>
                <xdr:colOff>1266825</xdr:colOff>
                <xdr:row>4</xdr:row>
                <xdr:rowOff>0</xdr:rowOff>
              </from>
              <to>
                <xdr:col>4</xdr:col>
                <xdr:colOff>9525</xdr:colOff>
                <xdr:row>5</xdr:row>
                <xdr:rowOff>0</xdr:rowOff>
              </to>
            </anchor>
          </controlPr>
        </control>
      </mc:Choice>
      <mc:Fallback>
        <control shapeId="1034" r:id="rId6" name="KanalWahl"/>
      </mc:Fallback>
    </mc:AlternateContent>
    <mc:AlternateContent xmlns:mc="http://schemas.openxmlformats.org/markup-compatibility/2006">
      <mc:Choice Requires="x14">
        <control shapeId="1030" r:id="rId8" name="ARAWahl">
          <controlPr defaultSize="0" print="0" autoFill="0" autoLine="0" linkedCell="$K$3" listFillRange="ARAListe!$A$2:$B$156" r:id="rId9">
            <anchor moveWithCells="1">
              <from>
                <xdr:col>1</xdr:col>
                <xdr:colOff>1266825</xdr:colOff>
                <xdr:row>2</xdr:row>
                <xdr:rowOff>9525</xdr:rowOff>
              </from>
              <to>
                <xdr:col>4</xdr:col>
                <xdr:colOff>9525</xdr:colOff>
                <xdr:row>3</xdr:row>
                <xdr:rowOff>9525</xdr:rowOff>
              </to>
            </anchor>
          </controlPr>
        </control>
      </mc:Choice>
      <mc:Fallback>
        <control shapeId="1030" r:id="rId8" name="ARAWahl"/>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G12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baseColWidth="10" defaultRowHeight="12.75"/>
  <cols>
    <col min="1" max="1" width="10.7109375" style="23" customWidth="1"/>
    <col min="2" max="2" width="40.7109375" style="21" customWidth="1"/>
    <col min="3" max="3" width="60.7109375" style="21" customWidth="1"/>
    <col min="4" max="4" width="1.7109375" customWidth="1"/>
    <col min="5" max="5" width="11.42578125" style="23"/>
    <col min="6" max="6" width="40.7109375" style="21" customWidth="1"/>
    <col min="7" max="7" width="60.7109375" style="21" customWidth="1"/>
    <col min="8" max="8" width="1.7109375" customWidth="1"/>
  </cols>
  <sheetData>
    <row r="1" spans="1:7" s="90" customFormat="1" ht="21" customHeight="1">
      <c r="A1" s="80" t="s">
        <v>488</v>
      </c>
      <c r="B1" s="89"/>
      <c r="C1" s="89"/>
      <c r="E1" s="80" t="s">
        <v>672</v>
      </c>
      <c r="F1" s="89"/>
      <c r="G1" s="89"/>
    </row>
    <row r="2" spans="1:7">
      <c r="A2" s="81" t="s">
        <v>1</v>
      </c>
      <c r="B2" s="84" t="s">
        <v>2</v>
      </c>
      <c r="C2" s="84" t="s">
        <v>666</v>
      </c>
      <c r="E2" s="81" t="s">
        <v>673</v>
      </c>
      <c r="F2" s="84" t="s">
        <v>674</v>
      </c>
      <c r="G2" s="84" t="s">
        <v>675</v>
      </c>
    </row>
    <row r="3" spans="1:7" ht="76.5">
      <c r="A3" s="82">
        <v>3000</v>
      </c>
      <c r="B3" s="83" t="s">
        <v>665</v>
      </c>
      <c r="C3" s="83" t="s">
        <v>497</v>
      </c>
      <c r="E3" s="82">
        <f>A3</f>
        <v>3000</v>
      </c>
      <c r="F3" s="83" t="s">
        <v>671</v>
      </c>
      <c r="G3" s="83" t="s">
        <v>1182</v>
      </c>
    </row>
    <row r="4" spans="1:7" ht="76.5">
      <c r="A4" s="82">
        <v>3010</v>
      </c>
      <c r="B4" s="22" t="s">
        <v>435</v>
      </c>
      <c r="C4" s="83" t="s">
        <v>622</v>
      </c>
      <c r="E4" s="82">
        <f t="shared" ref="E4:E65" si="0">A4</f>
        <v>3010</v>
      </c>
      <c r="F4" s="83" t="s">
        <v>676</v>
      </c>
      <c r="G4" s="83" t="s">
        <v>1183</v>
      </c>
    </row>
    <row r="5" spans="1:7" ht="89.25">
      <c r="A5" s="82">
        <v>3030</v>
      </c>
      <c r="B5" s="22" t="s">
        <v>436</v>
      </c>
      <c r="C5" s="83" t="s">
        <v>490</v>
      </c>
      <c r="E5" s="82">
        <f t="shared" si="0"/>
        <v>3030</v>
      </c>
      <c r="F5" s="83" t="s">
        <v>677</v>
      </c>
      <c r="G5" s="83" t="s">
        <v>1184</v>
      </c>
    </row>
    <row r="6" spans="1:7" ht="25.5">
      <c r="A6" s="82" t="s">
        <v>437</v>
      </c>
      <c r="B6" s="22" t="s">
        <v>667</v>
      </c>
      <c r="C6" s="83" t="s">
        <v>521</v>
      </c>
      <c r="E6" s="82" t="str">
        <f t="shared" si="0"/>
        <v>3050-3059</v>
      </c>
      <c r="F6" s="83" t="s">
        <v>678</v>
      </c>
      <c r="G6" s="83" t="s">
        <v>679</v>
      </c>
    </row>
    <row r="7" spans="1:7" s="29" customFormat="1" ht="63.75">
      <c r="A7" s="82">
        <v>3050</v>
      </c>
      <c r="B7" s="88" t="s">
        <v>522</v>
      </c>
      <c r="C7" s="87" t="s">
        <v>491</v>
      </c>
      <c r="E7" s="82">
        <f t="shared" si="0"/>
        <v>3050</v>
      </c>
      <c r="F7" s="83" t="s">
        <v>680</v>
      </c>
      <c r="G7" s="83" t="s">
        <v>1185</v>
      </c>
    </row>
    <row r="8" spans="1:7" s="29" customFormat="1">
      <c r="A8" s="82">
        <v>3052</v>
      </c>
      <c r="B8" s="83" t="s">
        <v>523</v>
      </c>
      <c r="C8" s="87" t="s">
        <v>492</v>
      </c>
      <c r="E8" s="82">
        <f t="shared" si="0"/>
        <v>3052</v>
      </c>
      <c r="F8" s="22" t="s">
        <v>686</v>
      </c>
      <c r="G8" s="22" t="s">
        <v>687</v>
      </c>
    </row>
    <row r="9" spans="1:7" s="29" customFormat="1" ht="51">
      <c r="A9" s="82">
        <v>3053</v>
      </c>
      <c r="B9" s="83" t="s">
        <v>681</v>
      </c>
      <c r="C9" s="87" t="s">
        <v>498</v>
      </c>
      <c r="E9" s="82">
        <f t="shared" si="0"/>
        <v>3053</v>
      </c>
      <c r="F9" s="22" t="s">
        <v>1186</v>
      </c>
      <c r="G9" s="22" t="s">
        <v>1187</v>
      </c>
    </row>
    <row r="10" spans="1:7" s="29" customFormat="1" ht="25.5">
      <c r="A10" s="82">
        <v>3054</v>
      </c>
      <c r="B10" s="83" t="s">
        <v>524</v>
      </c>
      <c r="C10" s="87" t="s">
        <v>493</v>
      </c>
      <c r="E10" s="82">
        <f t="shared" si="0"/>
        <v>3054</v>
      </c>
      <c r="F10" s="22" t="s">
        <v>688</v>
      </c>
      <c r="G10" s="22" t="s">
        <v>689</v>
      </c>
    </row>
    <row r="11" spans="1:7" s="29" customFormat="1" ht="25.5">
      <c r="A11" s="82">
        <v>3055</v>
      </c>
      <c r="B11" s="83" t="s">
        <v>525</v>
      </c>
      <c r="C11" s="87" t="s">
        <v>494</v>
      </c>
      <c r="E11" s="82">
        <f t="shared" si="0"/>
        <v>3055</v>
      </c>
      <c r="F11" s="22" t="s">
        <v>690</v>
      </c>
      <c r="G11" s="22" t="s">
        <v>691</v>
      </c>
    </row>
    <row r="12" spans="1:7" s="29" customFormat="1" ht="25.5">
      <c r="A12" s="82">
        <v>3056</v>
      </c>
      <c r="B12" s="83" t="s">
        <v>526</v>
      </c>
      <c r="C12" s="87" t="s">
        <v>495</v>
      </c>
      <c r="E12" s="82">
        <f t="shared" si="0"/>
        <v>3056</v>
      </c>
      <c r="F12" s="22" t="s">
        <v>692</v>
      </c>
      <c r="G12" s="22" t="s">
        <v>693</v>
      </c>
    </row>
    <row r="13" spans="1:7" s="29" customFormat="1" ht="25.5">
      <c r="A13" s="82">
        <v>3059</v>
      </c>
      <c r="B13" s="83" t="s">
        <v>527</v>
      </c>
      <c r="C13" s="87" t="s">
        <v>496</v>
      </c>
      <c r="E13" s="82">
        <f t="shared" si="0"/>
        <v>3059</v>
      </c>
      <c r="F13" s="22" t="s">
        <v>694</v>
      </c>
      <c r="G13" s="22" t="s">
        <v>1188</v>
      </c>
    </row>
    <row r="14" spans="1:7">
      <c r="A14" s="82" t="s">
        <v>438</v>
      </c>
      <c r="B14" s="83" t="s">
        <v>23</v>
      </c>
      <c r="C14" s="83"/>
      <c r="E14" s="82" t="str">
        <f t="shared" si="0"/>
        <v>3090-3099</v>
      </c>
      <c r="F14" s="22" t="s">
        <v>695</v>
      </c>
      <c r="G14" s="22"/>
    </row>
    <row r="15" spans="1:7" s="29" customFormat="1" ht="51">
      <c r="A15" s="82">
        <v>3090</v>
      </c>
      <c r="B15" s="87" t="s">
        <v>528</v>
      </c>
      <c r="C15" s="87" t="s">
        <v>499</v>
      </c>
      <c r="E15" s="82">
        <f t="shared" si="0"/>
        <v>3090</v>
      </c>
      <c r="F15" s="22" t="s">
        <v>696</v>
      </c>
      <c r="G15" s="22" t="s">
        <v>697</v>
      </c>
    </row>
    <row r="16" spans="1:7" s="29" customFormat="1" ht="38.25">
      <c r="A16" s="82">
        <v>3091</v>
      </c>
      <c r="B16" s="83" t="s">
        <v>529</v>
      </c>
      <c r="C16" s="87" t="s">
        <v>500</v>
      </c>
      <c r="E16" s="82">
        <f t="shared" si="0"/>
        <v>3091</v>
      </c>
      <c r="F16" s="22" t="s">
        <v>698</v>
      </c>
      <c r="G16" s="22" t="s">
        <v>699</v>
      </c>
    </row>
    <row r="17" spans="1:7" s="29" customFormat="1" ht="51">
      <c r="A17" s="82">
        <v>3099</v>
      </c>
      <c r="B17" s="83" t="s">
        <v>23</v>
      </c>
      <c r="C17" s="87" t="s">
        <v>530</v>
      </c>
      <c r="E17" s="82">
        <f t="shared" si="0"/>
        <v>3099</v>
      </c>
      <c r="F17" s="22" t="s">
        <v>695</v>
      </c>
      <c r="G17" s="22" t="s">
        <v>700</v>
      </c>
    </row>
    <row r="18" spans="1:7" s="29" customFormat="1">
      <c r="A18" s="82">
        <v>391</v>
      </c>
      <c r="B18" s="83" t="s">
        <v>613</v>
      </c>
      <c r="C18" s="87" t="s">
        <v>615</v>
      </c>
      <c r="E18" s="82">
        <f t="shared" si="0"/>
        <v>391</v>
      </c>
      <c r="F18" s="83" t="s">
        <v>826</v>
      </c>
      <c r="G18" s="83" t="s">
        <v>829</v>
      </c>
    </row>
    <row r="19" spans="1:7" ht="25.5">
      <c r="A19" s="82">
        <v>3910</v>
      </c>
      <c r="B19" s="83" t="s">
        <v>442</v>
      </c>
      <c r="C19" s="83" t="s">
        <v>889</v>
      </c>
      <c r="E19" s="82">
        <f t="shared" si="0"/>
        <v>3910</v>
      </c>
      <c r="F19" s="83" t="s">
        <v>1145</v>
      </c>
      <c r="G19" s="83" t="s">
        <v>1146</v>
      </c>
    </row>
    <row r="20" spans="1:7" ht="76.5">
      <c r="A20" s="86">
        <v>4260</v>
      </c>
      <c r="B20" s="83" t="s">
        <v>439</v>
      </c>
      <c r="C20" s="83" t="s">
        <v>501</v>
      </c>
      <c r="E20" s="82">
        <f t="shared" si="0"/>
        <v>4260</v>
      </c>
      <c r="F20" s="22" t="s">
        <v>702</v>
      </c>
      <c r="G20" s="22" t="s">
        <v>703</v>
      </c>
    </row>
    <row r="21" spans="1:7" s="29" customFormat="1" ht="38.25">
      <c r="A21" s="86">
        <v>426001</v>
      </c>
      <c r="B21" s="83" t="s">
        <v>1158</v>
      </c>
      <c r="C21" s="83"/>
      <c r="E21" s="82">
        <f t="shared" si="0"/>
        <v>426001</v>
      </c>
      <c r="F21" s="22" t="s">
        <v>1176</v>
      </c>
      <c r="G21" s="22"/>
    </row>
    <row r="22" spans="1:7" s="29" customFormat="1" ht="25.5">
      <c r="A22" s="86">
        <v>426002</v>
      </c>
      <c r="B22" s="83" t="s">
        <v>1167</v>
      </c>
      <c r="C22" s="83"/>
      <c r="E22" s="82">
        <f t="shared" si="0"/>
        <v>426002</v>
      </c>
      <c r="F22" s="22" t="s">
        <v>1178</v>
      </c>
      <c r="G22" s="22"/>
    </row>
    <row r="23" spans="1:7">
      <c r="A23" s="82" t="s">
        <v>440</v>
      </c>
      <c r="B23" s="83" t="s">
        <v>441</v>
      </c>
      <c r="C23" s="83"/>
      <c r="E23" s="82" t="str">
        <f t="shared" si="0"/>
        <v>4310-4312</v>
      </c>
      <c r="F23" s="22" t="s">
        <v>704</v>
      </c>
      <c r="G23" s="22"/>
    </row>
    <row r="24" spans="1:7" s="29" customFormat="1" ht="51">
      <c r="A24" s="82">
        <v>4310</v>
      </c>
      <c r="B24" s="87" t="s">
        <v>532</v>
      </c>
      <c r="C24" s="87" t="s">
        <v>502</v>
      </c>
      <c r="E24" s="82">
        <f t="shared" si="0"/>
        <v>4310</v>
      </c>
      <c r="F24" s="22" t="s">
        <v>705</v>
      </c>
      <c r="G24" s="22" t="s">
        <v>706</v>
      </c>
    </row>
    <row r="25" spans="1:7" s="29" customFormat="1" ht="63.75">
      <c r="A25" s="82">
        <v>4311</v>
      </c>
      <c r="B25" s="87" t="s">
        <v>533</v>
      </c>
      <c r="C25" s="87" t="s">
        <v>503</v>
      </c>
      <c r="E25" s="82">
        <f t="shared" si="0"/>
        <v>4311</v>
      </c>
      <c r="F25" s="22" t="s">
        <v>707</v>
      </c>
      <c r="G25" s="22" t="s">
        <v>708</v>
      </c>
    </row>
    <row r="26" spans="1:7" s="29" customFormat="1" ht="51">
      <c r="A26" s="82">
        <v>4312</v>
      </c>
      <c r="B26" s="87" t="s">
        <v>534</v>
      </c>
      <c r="C26" s="87" t="s">
        <v>504</v>
      </c>
      <c r="E26" s="82">
        <f t="shared" si="0"/>
        <v>4312</v>
      </c>
      <c r="F26" s="22" t="s">
        <v>709</v>
      </c>
      <c r="G26" s="22" t="s">
        <v>1189</v>
      </c>
    </row>
    <row r="27" spans="1:7" ht="63.75">
      <c r="A27" s="82">
        <v>4901</v>
      </c>
      <c r="B27" s="83" t="s">
        <v>442</v>
      </c>
      <c r="C27" s="83" t="s">
        <v>531</v>
      </c>
      <c r="E27" s="82">
        <f t="shared" si="0"/>
        <v>4901</v>
      </c>
      <c r="F27" s="22" t="s">
        <v>701</v>
      </c>
      <c r="G27" s="22" t="s">
        <v>710</v>
      </c>
    </row>
    <row r="28" spans="1:7" ht="38.25">
      <c r="A28" s="82" t="s">
        <v>443</v>
      </c>
      <c r="B28" s="83" t="s">
        <v>445</v>
      </c>
      <c r="C28" s="83" t="s">
        <v>535</v>
      </c>
      <c r="E28" s="82" t="str">
        <f t="shared" si="0"/>
        <v>3100-3109</v>
      </c>
      <c r="F28" s="22" t="s">
        <v>711</v>
      </c>
      <c r="G28" s="22" t="s">
        <v>712</v>
      </c>
    </row>
    <row r="29" spans="1:7" s="29" customFormat="1" ht="25.5">
      <c r="A29" s="82">
        <v>3100</v>
      </c>
      <c r="B29" s="83" t="s">
        <v>505</v>
      </c>
      <c r="C29" s="83" t="s">
        <v>506</v>
      </c>
      <c r="E29" s="82">
        <f t="shared" si="0"/>
        <v>3100</v>
      </c>
      <c r="F29" s="22" t="s">
        <v>713</v>
      </c>
      <c r="G29" s="22" t="s">
        <v>714</v>
      </c>
    </row>
    <row r="30" spans="1:7" s="29" customFormat="1" ht="63.75">
      <c r="A30" s="82">
        <v>3101</v>
      </c>
      <c r="B30" s="83" t="s">
        <v>507</v>
      </c>
      <c r="C30" s="83" t="s">
        <v>508</v>
      </c>
      <c r="E30" s="82">
        <f t="shared" si="0"/>
        <v>3101</v>
      </c>
      <c r="F30" s="22" t="s">
        <v>715</v>
      </c>
      <c r="G30" s="22" t="s">
        <v>716</v>
      </c>
    </row>
    <row r="31" spans="1:7" s="29" customFormat="1" ht="76.5">
      <c r="A31" s="82">
        <v>3102</v>
      </c>
      <c r="B31" s="87" t="s">
        <v>509</v>
      </c>
      <c r="C31" s="87" t="s">
        <v>510</v>
      </c>
      <c r="E31" s="82">
        <f t="shared" si="0"/>
        <v>3102</v>
      </c>
      <c r="F31" s="22" t="s">
        <v>717</v>
      </c>
      <c r="G31" s="22" t="s">
        <v>718</v>
      </c>
    </row>
    <row r="32" spans="1:7" s="29" customFormat="1" ht="51">
      <c r="A32" s="82">
        <v>3103</v>
      </c>
      <c r="B32" s="87" t="s">
        <v>511</v>
      </c>
      <c r="C32" s="87" t="s">
        <v>512</v>
      </c>
      <c r="E32" s="82">
        <f t="shared" si="0"/>
        <v>3103</v>
      </c>
      <c r="F32" s="22" t="s">
        <v>719</v>
      </c>
      <c r="G32" s="22" t="s">
        <v>720</v>
      </c>
    </row>
    <row r="33" spans="1:7" s="29" customFormat="1">
      <c r="A33" s="82">
        <v>3104</v>
      </c>
      <c r="B33" s="83" t="s">
        <v>513</v>
      </c>
      <c r="C33" s="87" t="s">
        <v>514</v>
      </c>
      <c r="E33" s="82">
        <f t="shared" si="0"/>
        <v>3104</v>
      </c>
      <c r="F33" s="22" t="s">
        <v>721</v>
      </c>
      <c r="G33" s="22" t="s">
        <v>722</v>
      </c>
    </row>
    <row r="34" spans="1:7" s="29" customFormat="1" ht="25.5">
      <c r="A34" s="82">
        <v>3105</v>
      </c>
      <c r="B34" s="83" t="s">
        <v>515</v>
      </c>
      <c r="C34" s="87" t="s">
        <v>516</v>
      </c>
      <c r="E34" s="82">
        <f t="shared" si="0"/>
        <v>3105</v>
      </c>
      <c r="F34" s="22" t="s">
        <v>723</v>
      </c>
      <c r="G34" s="22" t="s">
        <v>724</v>
      </c>
    </row>
    <row r="35" spans="1:7" s="29" customFormat="1" ht="25.5">
      <c r="A35" s="82">
        <v>3106</v>
      </c>
      <c r="B35" s="83" t="s">
        <v>517</v>
      </c>
      <c r="C35" s="87" t="s">
        <v>518</v>
      </c>
      <c r="E35" s="82">
        <f t="shared" si="0"/>
        <v>3106</v>
      </c>
      <c r="F35" s="22" t="s">
        <v>725</v>
      </c>
      <c r="G35" s="22" t="s">
        <v>726</v>
      </c>
    </row>
    <row r="36" spans="1:7" s="29" customFormat="1" ht="25.5">
      <c r="A36" s="82">
        <v>3109</v>
      </c>
      <c r="B36" s="83" t="s">
        <v>520</v>
      </c>
      <c r="C36" s="87" t="s">
        <v>519</v>
      </c>
      <c r="E36" s="82">
        <f t="shared" si="0"/>
        <v>3109</v>
      </c>
      <c r="F36" s="22" t="s">
        <v>727</v>
      </c>
      <c r="G36" s="22" t="s">
        <v>728</v>
      </c>
    </row>
    <row r="37" spans="1:7" ht="25.5">
      <c r="A37" s="82" t="s">
        <v>446</v>
      </c>
      <c r="B37" s="83" t="s">
        <v>897</v>
      </c>
      <c r="C37" s="83" t="s">
        <v>536</v>
      </c>
      <c r="E37" s="82" t="str">
        <f t="shared" si="0"/>
        <v>3110-3119</v>
      </c>
      <c r="F37" s="22" t="s">
        <v>729</v>
      </c>
      <c r="G37" s="22" t="s">
        <v>730</v>
      </c>
    </row>
    <row r="38" spans="1:7" s="29" customFormat="1" ht="38.25">
      <c r="A38" s="82">
        <v>3110</v>
      </c>
      <c r="B38" s="87" t="s">
        <v>537</v>
      </c>
      <c r="C38" s="87" t="s">
        <v>540</v>
      </c>
      <c r="E38" s="82">
        <f t="shared" si="0"/>
        <v>3110</v>
      </c>
      <c r="F38" s="22" t="s">
        <v>731</v>
      </c>
      <c r="G38" s="22" t="s">
        <v>732</v>
      </c>
    </row>
    <row r="39" spans="1:7" s="29" customFormat="1" ht="25.5">
      <c r="A39" s="82">
        <v>3111</v>
      </c>
      <c r="B39" s="87" t="s">
        <v>538</v>
      </c>
      <c r="C39" s="87" t="s">
        <v>541</v>
      </c>
      <c r="E39" s="82">
        <f t="shared" si="0"/>
        <v>3111</v>
      </c>
      <c r="F39" s="22" t="s">
        <v>733</v>
      </c>
      <c r="G39" s="22" t="s">
        <v>734</v>
      </c>
    </row>
    <row r="40" spans="1:7" s="29" customFormat="1" ht="25.5">
      <c r="A40" s="82">
        <v>3112</v>
      </c>
      <c r="B40" s="87" t="s">
        <v>539</v>
      </c>
      <c r="C40" s="87" t="s">
        <v>542</v>
      </c>
      <c r="E40" s="82">
        <f t="shared" si="0"/>
        <v>3112</v>
      </c>
      <c r="F40" s="22" t="s">
        <v>735</v>
      </c>
      <c r="G40" s="22" t="s">
        <v>736</v>
      </c>
    </row>
    <row r="41" spans="1:7" s="29" customFormat="1" ht="25.5">
      <c r="A41" s="82">
        <v>3113</v>
      </c>
      <c r="B41" s="83" t="s">
        <v>543</v>
      </c>
      <c r="C41" s="83" t="s">
        <v>546</v>
      </c>
      <c r="E41" s="82">
        <f t="shared" si="0"/>
        <v>3113</v>
      </c>
      <c r="F41" s="22" t="s">
        <v>737</v>
      </c>
      <c r="G41" s="22" t="s">
        <v>738</v>
      </c>
    </row>
    <row r="42" spans="1:7" s="29" customFormat="1">
      <c r="A42" s="82">
        <v>3115</v>
      </c>
      <c r="B42" s="83" t="s">
        <v>544</v>
      </c>
      <c r="C42" s="83" t="s">
        <v>547</v>
      </c>
      <c r="E42" s="82">
        <f t="shared" si="0"/>
        <v>3115</v>
      </c>
      <c r="F42" s="22" t="s">
        <v>739</v>
      </c>
      <c r="G42" s="22" t="s">
        <v>740</v>
      </c>
    </row>
    <row r="43" spans="1:7" s="29" customFormat="1">
      <c r="A43" s="82">
        <v>3116</v>
      </c>
      <c r="B43" s="87" t="s">
        <v>545</v>
      </c>
      <c r="C43" s="87" t="s">
        <v>548</v>
      </c>
      <c r="E43" s="82">
        <f t="shared" si="0"/>
        <v>3116</v>
      </c>
      <c r="F43" s="22" t="s">
        <v>741</v>
      </c>
      <c r="G43" s="22" t="s">
        <v>742</v>
      </c>
    </row>
    <row r="44" spans="1:7" s="29" customFormat="1">
      <c r="A44" s="82">
        <v>3118</v>
      </c>
      <c r="B44" s="87" t="s">
        <v>549</v>
      </c>
      <c r="C44" s="87" t="s">
        <v>551</v>
      </c>
      <c r="E44" s="82">
        <f t="shared" si="0"/>
        <v>3118</v>
      </c>
      <c r="F44" s="22" t="s">
        <v>743</v>
      </c>
      <c r="G44" s="22" t="s">
        <v>744</v>
      </c>
    </row>
    <row r="45" spans="1:7" s="29" customFormat="1" ht="25.5">
      <c r="A45" s="82">
        <v>3119</v>
      </c>
      <c r="B45" s="87" t="s">
        <v>550</v>
      </c>
      <c r="C45" s="87" t="s">
        <v>552</v>
      </c>
      <c r="E45" s="82">
        <f t="shared" si="0"/>
        <v>3119</v>
      </c>
      <c r="F45" s="22" t="s">
        <v>745</v>
      </c>
      <c r="G45" s="22" t="s">
        <v>746</v>
      </c>
    </row>
    <row r="46" spans="1:7" s="29" customFormat="1" ht="38.25">
      <c r="A46" s="82"/>
      <c r="B46" s="83" t="s">
        <v>748</v>
      </c>
      <c r="C46" s="83" t="s">
        <v>553</v>
      </c>
      <c r="E46" s="82">
        <f t="shared" si="0"/>
        <v>0</v>
      </c>
      <c r="F46" s="22" t="s">
        <v>747</v>
      </c>
      <c r="G46" s="22" t="s">
        <v>760</v>
      </c>
    </row>
    <row r="47" spans="1:7" s="29" customFormat="1" ht="38.25">
      <c r="A47" s="82">
        <v>3120</v>
      </c>
      <c r="B47" s="87" t="s">
        <v>1160</v>
      </c>
      <c r="C47" s="87" t="s">
        <v>554</v>
      </c>
      <c r="E47" s="82">
        <f t="shared" si="0"/>
        <v>3120</v>
      </c>
      <c r="F47" s="22" t="s">
        <v>1161</v>
      </c>
      <c r="G47" s="22" t="s">
        <v>761</v>
      </c>
    </row>
    <row r="48" spans="1:7" s="29" customFormat="1">
      <c r="A48" s="82" t="s">
        <v>456</v>
      </c>
      <c r="B48" s="83" t="s">
        <v>455</v>
      </c>
      <c r="C48" s="83" t="s">
        <v>555</v>
      </c>
      <c r="E48" s="82" t="str">
        <f t="shared" si="0"/>
        <v>3140-3149</v>
      </c>
      <c r="F48" s="22" t="s">
        <v>762</v>
      </c>
      <c r="G48" s="22" t="s">
        <v>763</v>
      </c>
    </row>
    <row r="49" spans="1:7" s="29" customFormat="1" ht="25.5">
      <c r="A49" s="82">
        <v>3140</v>
      </c>
      <c r="B49" s="87" t="s">
        <v>556</v>
      </c>
      <c r="C49" s="87" t="s">
        <v>561</v>
      </c>
      <c r="E49" s="82">
        <f t="shared" si="0"/>
        <v>3140</v>
      </c>
      <c r="F49" s="22" t="s">
        <v>764</v>
      </c>
      <c r="G49" s="22" t="s">
        <v>765</v>
      </c>
    </row>
    <row r="50" spans="1:7" s="29" customFormat="1" ht="25.5">
      <c r="A50" s="82">
        <v>3141</v>
      </c>
      <c r="B50" s="87" t="s">
        <v>557</v>
      </c>
      <c r="C50" s="87" t="s">
        <v>562</v>
      </c>
      <c r="E50" s="82">
        <f t="shared" si="0"/>
        <v>3141</v>
      </c>
      <c r="F50" s="22" t="s">
        <v>766</v>
      </c>
      <c r="G50" s="22" t="s">
        <v>767</v>
      </c>
    </row>
    <row r="51" spans="1:7" s="29" customFormat="1" ht="38.25">
      <c r="A51" s="82">
        <v>3142</v>
      </c>
      <c r="B51" s="87" t="s">
        <v>558</v>
      </c>
      <c r="C51" s="87" t="s">
        <v>563</v>
      </c>
      <c r="E51" s="82">
        <f t="shared" si="0"/>
        <v>3142</v>
      </c>
      <c r="F51" s="22" t="s">
        <v>768</v>
      </c>
      <c r="G51" s="22" t="s">
        <v>769</v>
      </c>
    </row>
    <row r="52" spans="1:7" s="29" customFormat="1" ht="38.25">
      <c r="A52" s="82">
        <v>3143</v>
      </c>
      <c r="B52" s="87" t="s">
        <v>559</v>
      </c>
      <c r="C52" s="87" t="s">
        <v>564</v>
      </c>
      <c r="E52" s="82">
        <f t="shared" si="0"/>
        <v>3143</v>
      </c>
      <c r="F52" s="22" t="s">
        <v>1190</v>
      </c>
      <c r="G52" s="22" t="s">
        <v>770</v>
      </c>
    </row>
    <row r="53" spans="1:7" s="29" customFormat="1" ht="25.5">
      <c r="A53" s="82">
        <v>3144</v>
      </c>
      <c r="B53" s="83" t="s">
        <v>569</v>
      </c>
      <c r="C53" s="83" t="s">
        <v>565</v>
      </c>
      <c r="E53" s="82">
        <f t="shared" si="0"/>
        <v>3144</v>
      </c>
      <c r="F53" s="22" t="s">
        <v>771</v>
      </c>
      <c r="G53" s="22" t="s">
        <v>772</v>
      </c>
    </row>
    <row r="54" spans="1:7" s="29" customFormat="1">
      <c r="A54" s="82">
        <v>3145</v>
      </c>
      <c r="B54" s="87" t="s">
        <v>560</v>
      </c>
      <c r="C54" s="87" t="s">
        <v>566</v>
      </c>
      <c r="E54" s="82">
        <f t="shared" si="0"/>
        <v>3145</v>
      </c>
      <c r="F54" s="22" t="s">
        <v>773</v>
      </c>
      <c r="G54" s="22" t="s">
        <v>774</v>
      </c>
    </row>
    <row r="55" spans="1:7" s="29" customFormat="1" ht="25.5">
      <c r="A55" s="82">
        <v>3149</v>
      </c>
      <c r="B55" s="87" t="s">
        <v>568</v>
      </c>
      <c r="C55" s="87" t="s">
        <v>567</v>
      </c>
      <c r="E55" s="82">
        <f t="shared" si="0"/>
        <v>3149</v>
      </c>
      <c r="F55" s="22" t="s">
        <v>775</v>
      </c>
      <c r="G55" s="22" t="s">
        <v>776</v>
      </c>
    </row>
    <row r="56" spans="1:7" ht="25.5">
      <c r="A56" s="82" t="s">
        <v>458</v>
      </c>
      <c r="B56" s="83" t="s">
        <v>457</v>
      </c>
      <c r="C56" s="83" t="s">
        <v>570</v>
      </c>
      <c r="E56" s="82" t="str">
        <f t="shared" si="0"/>
        <v>3150-3159</v>
      </c>
      <c r="F56" s="22" t="s">
        <v>777</v>
      </c>
      <c r="G56" s="22" t="s">
        <v>778</v>
      </c>
    </row>
    <row r="57" spans="1:7" s="29" customFormat="1" ht="38.25">
      <c r="A57" s="82">
        <v>3150</v>
      </c>
      <c r="B57" s="87" t="s">
        <v>571</v>
      </c>
      <c r="C57" s="87" t="s">
        <v>577</v>
      </c>
      <c r="E57" s="82">
        <f t="shared" si="0"/>
        <v>3150</v>
      </c>
      <c r="F57" s="22" t="s">
        <v>779</v>
      </c>
      <c r="G57" s="22" t="s">
        <v>780</v>
      </c>
    </row>
    <row r="58" spans="1:7" s="29" customFormat="1" ht="25.5">
      <c r="A58" s="82">
        <v>3151</v>
      </c>
      <c r="B58" s="87" t="s">
        <v>572</v>
      </c>
      <c r="C58" s="87" t="s">
        <v>578</v>
      </c>
      <c r="E58" s="82">
        <f t="shared" si="0"/>
        <v>3151</v>
      </c>
      <c r="F58" s="22" t="s">
        <v>781</v>
      </c>
      <c r="G58" s="22" t="s">
        <v>782</v>
      </c>
    </row>
    <row r="59" spans="1:7" s="29" customFormat="1" ht="25.5">
      <c r="A59" s="82">
        <v>3153</v>
      </c>
      <c r="B59" s="87" t="s">
        <v>573</v>
      </c>
      <c r="C59" s="87" t="s">
        <v>579</v>
      </c>
      <c r="E59" s="82">
        <f t="shared" si="0"/>
        <v>3153</v>
      </c>
      <c r="F59" s="22" t="s">
        <v>783</v>
      </c>
      <c r="G59" s="22" t="s">
        <v>784</v>
      </c>
    </row>
    <row r="60" spans="1:7" s="29" customFormat="1">
      <c r="A60" s="82">
        <v>3156</v>
      </c>
      <c r="B60" s="83" t="s">
        <v>574</v>
      </c>
      <c r="C60" s="87" t="s">
        <v>580</v>
      </c>
      <c r="E60" s="82">
        <f t="shared" si="0"/>
        <v>3156</v>
      </c>
      <c r="F60" s="22" t="s">
        <v>785</v>
      </c>
      <c r="G60" s="22" t="s">
        <v>786</v>
      </c>
    </row>
    <row r="61" spans="1:7" s="29" customFormat="1" ht="38.25">
      <c r="A61" s="82">
        <v>3158</v>
      </c>
      <c r="B61" s="83" t="s">
        <v>575</v>
      </c>
      <c r="C61" s="83" t="s">
        <v>581</v>
      </c>
      <c r="E61" s="82">
        <f t="shared" si="0"/>
        <v>3158</v>
      </c>
      <c r="F61" s="22" t="s">
        <v>787</v>
      </c>
      <c r="G61" s="22" t="s">
        <v>788</v>
      </c>
    </row>
    <row r="62" spans="1:7" s="29" customFormat="1" ht="25.5">
      <c r="A62" s="82">
        <v>3159</v>
      </c>
      <c r="B62" s="83" t="s">
        <v>576</v>
      </c>
      <c r="C62" s="83" t="s">
        <v>582</v>
      </c>
      <c r="E62" s="82">
        <f t="shared" si="0"/>
        <v>3159</v>
      </c>
      <c r="F62" s="22" t="s">
        <v>789</v>
      </c>
      <c r="G62" s="22" t="s">
        <v>790</v>
      </c>
    </row>
    <row r="63" spans="1:7" ht="51">
      <c r="A63" s="82" t="s">
        <v>461</v>
      </c>
      <c r="B63" s="83" t="s">
        <v>1147</v>
      </c>
      <c r="C63" s="83" t="s">
        <v>890</v>
      </c>
      <c r="E63" s="82" t="str">
        <f t="shared" si="0"/>
        <v>3130-3139</v>
      </c>
      <c r="F63" s="22" t="s">
        <v>791</v>
      </c>
      <c r="G63" s="83" t="s">
        <v>1148</v>
      </c>
    </row>
    <row r="64" spans="1:7" s="29" customFormat="1" ht="51">
      <c r="A64" s="82">
        <v>3130</v>
      </c>
      <c r="B64" s="87" t="s">
        <v>583</v>
      </c>
      <c r="C64" s="87" t="s">
        <v>585</v>
      </c>
      <c r="E64" s="82">
        <f t="shared" si="0"/>
        <v>3130</v>
      </c>
      <c r="F64" s="22" t="s">
        <v>792</v>
      </c>
      <c r="G64" s="22" t="s">
        <v>793</v>
      </c>
    </row>
    <row r="65" spans="1:7" s="29" customFormat="1" ht="51">
      <c r="A65" s="82">
        <v>3131</v>
      </c>
      <c r="B65" s="87" t="s">
        <v>599</v>
      </c>
      <c r="C65" s="87" t="s">
        <v>590</v>
      </c>
      <c r="E65" s="82">
        <f t="shared" si="0"/>
        <v>3131</v>
      </c>
      <c r="F65" s="22" t="s">
        <v>794</v>
      </c>
      <c r="G65" s="22" t="s">
        <v>795</v>
      </c>
    </row>
    <row r="66" spans="1:7" s="29" customFormat="1" ht="38.25">
      <c r="A66" s="82">
        <v>3132</v>
      </c>
      <c r="B66" s="87" t="s">
        <v>584</v>
      </c>
      <c r="C66" s="87" t="s">
        <v>591</v>
      </c>
      <c r="E66" s="82">
        <f t="shared" ref="E66:E127" si="1">A66</f>
        <v>3132</v>
      </c>
      <c r="F66" s="22" t="s">
        <v>1191</v>
      </c>
      <c r="G66" s="22" t="s">
        <v>796</v>
      </c>
    </row>
    <row r="67" spans="1:7" s="29" customFormat="1" ht="25.5">
      <c r="A67" s="82">
        <v>3133</v>
      </c>
      <c r="B67" s="87" t="s">
        <v>600</v>
      </c>
      <c r="C67" s="87" t="s">
        <v>592</v>
      </c>
      <c r="E67" s="82">
        <f t="shared" si="1"/>
        <v>3133</v>
      </c>
      <c r="F67" s="22" t="s">
        <v>797</v>
      </c>
      <c r="G67" s="22" t="s">
        <v>798</v>
      </c>
    </row>
    <row r="68" spans="1:7" s="29" customFormat="1" ht="76.5">
      <c r="A68" s="82">
        <v>3134</v>
      </c>
      <c r="B68" s="83" t="s">
        <v>65</v>
      </c>
      <c r="C68" s="87" t="s">
        <v>593</v>
      </c>
      <c r="E68" s="82">
        <f t="shared" si="1"/>
        <v>3134</v>
      </c>
      <c r="F68" s="22" t="s">
        <v>799</v>
      </c>
      <c r="G68" s="22" t="s">
        <v>1192</v>
      </c>
    </row>
    <row r="69" spans="1:7" s="29" customFormat="1" ht="38.25">
      <c r="A69" s="82">
        <v>3135</v>
      </c>
      <c r="B69" s="83" t="s">
        <v>586</v>
      </c>
      <c r="C69" s="83" t="s">
        <v>594</v>
      </c>
      <c r="E69" s="82">
        <f t="shared" si="1"/>
        <v>3135</v>
      </c>
      <c r="F69" s="22" t="s">
        <v>800</v>
      </c>
      <c r="G69" s="22" t="s">
        <v>801</v>
      </c>
    </row>
    <row r="70" spans="1:7" s="29" customFormat="1" ht="25.5">
      <c r="A70" s="82">
        <v>3136</v>
      </c>
      <c r="B70" s="83" t="s">
        <v>587</v>
      </c>
      <c r="C70" s="83" t="s">
        <v>595</v>
      </c>
      <c r="E70" s="82">
        <f t="shared" si="1"/>
        <v>3136</v>
      </c>
      <c r="F70" s="22" t="s">
        <v>802</v>
      </c>
      <c r="G70" s="22" t="s">
        <v>803</v>
      </c>
    </row>
    <row r="71" spans="1:7" s="29" customFormat="1" ht="38.25">
      <c r="A71" s="82">
        <v>3137</v>
      </c>
      <c r="B71" s="83" t="s">
        <v>588</v>
      </c>
      <c r="C71" s="87" t="s">
        <v>596</v>
      </c>
      <c r="E71" s="82">
        <f t="shared" si="1"/>
        <v>3137</v>
      </c>
      <c r="F71" s="22" t="s">
        <v>804</v>
      </c>
      <c r="G71" s="22" t="s">
        <v>805</v>
      </c>
    </row>
    <row r="72" spans="1:7" s="29" customFormat="1" ht="38.25">
      <c r="A72" s="82">
        <v>3138</v>
      </c>
      <c r="B72" s="83" t="s">
        <v>682</v>
      </c>
      <c r="C72" s="87" t="s">
        <v>597</v>
      </c>
      <c r="E72" s="82">
        <f t="shared" si="1"/>
        <v>3138</v>
      </c>
      <c r="F72" s="22" t="s">
        <v>806</v>
      </c>
      <c r="G72" s="22" t="s">
        <v>807</v>
      </c>
    </row>
    <row r="73" spans="1:7" s="29" customFormat="1" ht="38.25">
      <c r="A73" s="82">
        <v>3139</v>
      </c>
      <c r="B73" s="83" t="s">
        <v>589</v>
      </c>
      <c r="C73" s="87" t="s">
        <v>598</v>
      </c>
      <c r="E73" s="82">
        <f t="shared" si="1"/>
        <v>3139</v>
      </c>
      <c r="F73" s="22" t="s">
        <v>808</v>
      </c>
      <c r="G73" s="22" t="s">
        <v>809</v>
      </c>
    </row>
    <row r="74" spans="1:7">
      <c r="A74" s="82" t="s">
        <v>466</v>
      </c>
      <c r="B74" s="83" t="s">
        <v>601</v>
      </c>
      <c r="C74" s="83" t="s">
        <v>602</v>
      </c>
      <c r="E74" s="82" t="str">
        <f t="shared" si="1"/>
        <v>3160-3169</v>
      </c>
      <c r="F74" s="22" t="s">
        <v>810</v>
      </c>
      <c r="G74" s="22" t="s">
        <v>811</v>
      </c>
    </row>
    <row r="75" spans="1:7" s="29" customFormat="1" ht="25.5">
      <c r="A75" s="82">
        <v>3160</v>
      </c>
      <c r="B75" s="87" t="s">
        <v>683</v>
      </c>
      <c r="C75" s="87" t="s">
        <v>604</v>
      </c>
      <c r="E75" s="82">
        <f t="shared" si="1"/>
        <v>3160</v>
      </c>
      <c r="F75" s="22" t="s">
        <v>812</v>
      </c>
      <c r="G75" s="22" t="s">
        <v>813</v>
      </c>
    </row>
    <row r="76" spans="1:7" s="29" customFormat="1" ht="25.5">
      <c r="A76" s="82">
        <v>3161</v>
      </c>
      <c r="B76" s="87" t="s">
        <v>603</v>
      </c>
      <c r="C76" s="87" t="s">
        <v>605</v>
      </c>
      <c r="E76" s="82">
        <f t="shared" si="1"/>
        <v>3161</v>
      </c>
      <c r="F76" s="22" t="s">
        <v>814</v>
      </c>
      <c r="G76" s="22" t="s">
        <v>815</v>
      </c>
    </row>
    <row r="77" spans="1:7" s="29" customFormat="1" ht="25.5">
      <c r="A77" s="82">
        <v>3162</v>
      </c>
      <c r="B77" s="87" t="s">
        <v>607</v>
      </c>
      <c r="C77" s="87" t="s">
        <v>606</v>
      </c>
      <c r="E77" s="82">
        <f t="shared" si="1"/>
        <v>3162</v>
      </c>
      <c r="F77" s="22" t="s">
        <v>816</v>
      </c>
      <c r="G77" s="22" t="s">
        <v>817</v>
      </c>
    </row>
    <row r="78" spans="1:7" s="29" customFormat="1" ht="38.25">
      <c r="A78" s="82">
        <v>3169</v>
      </c>
      <c r="B78" s="83" t="s">
        <v>684</v>
      </c>
      <c r="C78" s="87" t="s">
        <v>608</v>
      </c>
      <c r="E78" s="82">
        <f t="shared" si="1"/>
        <v>3169</v>
      </c>
      <c r="F78" s="22" t="s">
        <v>818</v>
      </c>
      <c r="G78" s="22" t="s">
        <v>1193</v>
      </c>
    </row>
    <row r="79" spans="1:7" ht="25.5">
      <c r="A79" s="82">
        <v>317</v>
      </c>
      <c r="B79" s="83" t="s">
        <v>467</v>
      </c>
      <c r="C79" s="22" t="s">
        <v>892</v>
      </c>
      <c r="E79" s="82">
        <f t="shared" si="1"/>
        <v>317</v>
      </c>
      <c r="F79" s="22" t="s">
        <v>819</v>
      </c>
      <c r="G79" s="22"/>
    </row>
    <row r="80" spans="1:7" s="29" customFormat="1" ht="51">
      <c r="A80" s="82">
        <v>3170</v>
      </c>
      <c r="B80" s="87" t="s">
        <v>609</v>
      </c>
      <c r="C80" s="87" t="s">
        <v>610</v>
      </c>
      <c r="E80" s="82">
        <f t="shared" si="1"/>
        <v>3170</v>
      </c>
      <c r="F80" s="22" t="s">
        <v>820</v>
      </c>
      <c r="G80" s="22" t="s">
        <v>821</v>
      </c>
    </row>
    <row r="81" spans="1:7" s="29" customFormat="1">
      <c r="A81" s="82">
        <v>3171</v>
      </c>
      <c r="B81" s="87" t="s">
        <v>893</v>
      </c>
      <c r="C81" s="87" t="s">
        <v>894</v>
      </c>
      <c r="E81" s="82">
        <f t="shared" si="1"/>
        <v>3171</v>
      </c>
      <c r="F81" s="83" t="s">
        <v>895</v>
      </c>
      <c r="G81" s="83" t="s">
        <v>896</v>
      </c>
    </row>
    <row r="82" spans="1:7" s="29" customFormat="1" ht="63.75">
      <c r="A82" s="82">
        <v>3199</v>
      </c>
      <c r="B82" s="83" t="s">
        <v>1149</v>
      </c>
      <c r="C82" s="87" t="s">
        <v>611</v>
      </c>
      <c r="E82" s="82">
        <f t="shared" si="1"/>
        <v>3199</v>
      </c>
      <c r="F82" s="22" t="s">
        <v>822</v>
      </c>
      <c r="G82" s="22" t="s">
        <v>823</v>
      </c>
    </row>
    <row r="83" spans="1:7" s="29" customFormat="1" ht="63.75">
      <c r="A83" s="82"/>
      <c r="B83" s="87" t="s">
        <v>93</v>
      </c>
      <c r="C83" s="87" t="s">
        <v>531</v>
      </c>
      <c r="E83" s="82">
        <f t="shared" si="1"/>
        <v>0</v>
      </c>
      <c r="F83" s="22" t="s">
        <v>701</v>
      </c>
      <c r="G83" s="22" t="s">
        <v>1194</v>
      </c>
    </row>
    <row r="84" spans="1:7" s="29" customFormat="1" ht="25.5">
      <c r="A84" s="82">
        <v>390</v>
      </c>
      <c r="B84" s="87" t="s">
        <v>612</v>
      </c>
      <c r="C84" s="87" t="s">
        <v>614</v>
      </c>
      <c r="E84" s="82">
        <f t="shared" si="1"/>
        <v>390</v>
      </c>
      <c r="F84" s="22" t="s">
        <v>824</v>
      </c>
      <c r="G84" s="22" t="s">
        <v>825</v>
      </c>
    </row>
    <row r="85" spans="1:7" s="29" customFormat="1">
      <c r="A85" s="82">
        <v>391</v>
      </c>
      <c r="B85" s="87" t="s">
        <v>613</v>
      </c>
      <c r="C85" s="87" t="s">
        <v>615</v>
      </c>
      <c r="E85" s="82">
        <f t="shared" si="1"/>
        <v>391</v>
      </c>
      <c r="F85" s="22" t="s">
        <v>826</v>
      </c>
      <c r="G85" s="22" t="s">
        <v>829</v>
      </c>
    </row>
    <row r="86" spans="1:7" s="29" customFormat="1" ht="25.5">
      <c r="A86" s="82">
        <v>392</v>
      </c>
      <c r="B86" s="87" t="s">
        <v>623</v>
      </c>
      <c r="C86" s="87" t="s">
        <v>616</v>
      </c>
      <c r="E86" s="82">
        <f t="shared" si="1"/>
        <v>392</v>
      </c>
      <c r="F86" s="22" t="s">
        <v>827</v>
      </c>
      <c r="G86" s="22" t="s">
        <v>828</v>
      </c>
    </row>
    <row r="87" spans="1:7" s="29" customFormat="1" ht="38.25">
      <c r="A87" s="82">
        <v>393</v>
      </c>
      <c r="B87" s="87" t="s">
        <v>624</v>
      </c>
      <c r="C87" s="87" t="s">
        <v>617</v>
      </c>
      <c r="E87" s="82">
        <f t="shared" si="1"/>
        <v>393</v>
      </c>
      <c r="F87" s="22" t="s">
        <v>830</v>
      </c>
      <c r="G87" s="22" t="s">
        <v>831</v>
      </c>
    </row>
    <row r="88" spans="1:7" s="29" customFormat="1" ht="25.5">
      <c r="A88" s="82">
        <v>3930</v>
      </c>
      <c r="B88" s="87" t="s">
        <v>1150</v>
      </c>
      <c r="C88" s="87"/>
      <c r="E88" s="82">
        <f t="shared" si="1"/>
        <v>3930</v>
      </c>
      <c r="F88" s="22"/>
      <c r="G88" s="22"/>
    </row>
    <row r="89" spans="1:7" s="29" customFormat="1" ht="38.25">
      <c r="A89" s="82">
        <v>394</v>
      </c>
      <c r="B89" s="87" t="s">
        <v>625</v>
      </c>
      <c r="C89" s="87" t="s">
        <v>619</v>
      </c>
      <c r="E89" s="82">
        <f t="shared" si="1"/>
        <v>394</v>
      </c>
      <c r="F89" s="22" t="s">
        <v>832</v>
      </c>
      <c r="G89" s="22" t="s">
        <v>833</v>
      </c>
    </row>
    <row r="90" spans="1:7" s="29" customFormat="1" ht="38.25">
      <c r="A90" s="82">
        <v>395</v>
      </c>
      <c r="B90" s="87" t="s">
        <v>626</v>
      </c>
      <c r="C90" s="87" t="s">
        <v>620</v>
      </c>
      <c r="E90" s="82">
        <f t="shared" si="1"/>
        <v>395</v>
      </c>
      <c r="F90" s="22" t="s">
        <v>834</v>
      </c>
      <c r="G90" s="22" t="s">
        <v>1195</v>
      </c>
    </row>
    <row r="91" spans="1:7" s="29" customFormat="1" ht="63.75">
      <c r="A91" s="82">
        <v>398</v>
      </c>
      <c r="B91" s="87" t="s">
        <v>618</v>
      </c>
      <c r="C91" s="87" t="s">
        <v>685</v>
      </c>
      <c r="E91" s="82">
        <f t="shared" si="1"/>
        <v>398</v>
      </c>
      <c r="F91" s="22" t="s">
        <v>835</v>
      </c>
      <c r="G91" s="22" t="s">
        <v>836</v>
      </c>
    </row>
    <row r="92" spans="1:7" s="29" customFormat="1" ht="25.5">
      <c r="A92" s="82">
        <v>399</v>
      </c>
      <c r="B92" s="87" t="s">
        <v>627</v>
      </c>
      <c r="C92" s="87" t="s">
        <v>621</v>
      </c>
      <c r="E92" s="82">
        <f t="shared" si="1"/>
        <v>399</v>
      </c>
      <c r="F92" s="22" t="s">
        <v>837</v>
      </c>
      <c r="G92" s="22" t="s">
        <v>838</v>
      </c>
    </row>
    <row r="93" spans="1:7" ht="25.5">
      <c r="A93" s="82" t="s">
        <v>487</v>
      </c>
      <c r="B93" s="83" t="s">
        <v>469</v>
      </c>
      <c r="C93" s="22"/>
      <c r="E93" s="82" t="str">
        <f t="shared" si="1"/>
        <v>4430,4470</v>
      </c>
      <c r="F93" s="22" t="s">
        <v>839</v>
      </c>
      <c r="G93" s="22"/>
    </row>
    <row r="94" spans="1:7" s="29" customFormat="1" ht="25.5">
      <c r="A94" s="82">
        <v>4430</v>
      </c>
      <c r="B94" s="87" t="s">
        <v>755</v>
      </c>
      <c r="C94" s="87" t="s">
        <v>628</v>
      </c>
      <c r="E94" s="82">
        <f t="shared" si="1"/>
        <v>4430</v>
      </c>
      <c r="F94" s="22" t="s">
        <v>840</v>
      </c>
      <c r="G94" s="22" t="s">
        <v>841</v>
      </c>
    </row>
    <row r="95" spans="1:7" ht="25.5">
      <c r="A95" s="82">
        <v>4470</v>
      </c>
      <c r="B95" s="87" t="s">
        <v>749</v>
      </c>
      <c r="C95" s="87" t="s">
        <v>629</v>
      </c>
      <c r="E95" s="82">
        <f t="shared" si="1"/>
        <v>4470</v>
      </c>
      <c r="F95" s="22" t="s">
        <v>842</v>
      </c>
      <c r="G95" s="22" t="s">
        <v>843</v>
      </c>
    </row>
    <row r="96" spans="1:7" s="29" customFormat="1" ht="38.25">
      <c r="A96" s="82">
        <v>4240</v>
      </c>
      <c r="B96" s="87" t="s">
        <v>900</v>
      </c>
      <c r="C96" s="87" t="s">
        <v>630</v>
      </c>
      <c r="E96" s="82">
        <f t="shared" si="1"/>
        <v>4240</v>
      </c>
      <c r="F96" s="22" t="s">
        <v>844</v>
      </c>
      <c r="G96" s="22" t="s">
        <v>845</v>
      </c>
    </row>
    <row r="97" spans="1:7" s="29" customFormat="1" ht="38.25">
      <c r="A97" s="82">
        <v>4250</v>
      </c>
      <c r="B97" s="87" t="s">
        <v>109</v>
      </c>
      <c r="C97" s="87" t="s">
        <v>631</v>
      </c>
      <c r="E97" s="82">
        <f t="shared" si="1"/>
        <v>4250</v>
      </c>
      <c r="F97" s="22" t="s">
        <v>846</v>
      </c>
      <c r="G97" s="22" t="s">
        <v>847</v>
      </c>
    </row>
    <row r="98" spans="1:7" s="29" customFormat="1" ht="25.5">
      <c r="A98" s="82">
        <v>4390</v>
      </c>
      <c r="B98" s="87" t="s">
        <v>1151</v>
      </c>
      <c r="C98" s="87" t="s">
        <v>632</v>
      </c>
      <c r="E98" s="82">
        <f t="shared" si="1"/>
        <v>4390</v>
      </c>
      <c r="F98" s="22" t="s">
        <v>1152</v>
      </c>
      <c r="G98" s="22" t="s">
        <v>848</v>
      </c>
    </row>
    <row r="99" spans="1:7" s="29" customFormat="1" ht="38.25">
      <c r="A99" s="82">
        <v>493</v>
      </c>
      <c r="B99" s="87" t="s">
        <v>624</v>
      </c>
      <c r="C99" s="87" t="s">
        <v>901</v>
      </c>
      <c r="E99" s="82">
        <f t="shared" si="1"/>
        <v>493</v>
      </c>
      <c r="F99" s="22" t="s">
        <v>830</v>
      </c>
      <c r="G99" s="22" t="s">
        <v>831</v>
      </c>
    </row>
    <row r="100" spans="1:7" ht="25.5">
      <c r="A100" s="82">
        <v>4930</v>
      </c>
      <c r="B100" s="83" t="s">
        <v>476</v>
      </c>
      <c r="C100" s="22"/>
      <c r="E100" s="82">
        <f t="shared" si="1"/>
        <v>4930</v>
      </c>
      <c r="F100" s="22" t="s">
        <v>701</v>
      </c>
      <c r="G100" s="22"/>
    </row>
    <row r="101" spans="1:7" s="29" customFormat="1" ht="38.25">
      <c r="A101" s="92" t="s">
        <v>888</v>
      </c>
      <c r="B101" s="87" t="s">
        <v>633</v>
      </c>
      <c r="C101" s="87" t="s">
        <v>634</v>
      </c>
      <c r="E101" s="82" t="str">
        <f t="shared" si="1"/>
        <v/>
      </c>
      <c r="F101" s="22" t="s">
        <v>849</v>
      </c>
      <c r="G101" s="22" t="s">
        <v>850</v>
      </c>
    </row>
    <row r="102" spans="1:7" s="29" customFormat="1" ht="25.5">
      <c r="A102" s="82" t="s">
        <v>478</v>
      </c>
      <c r="B102" s="87" t="s">
        <v>477</v>
      </c>
      <c r="C102" s="87" t="s">
        <v>635</v>
      </c>
      <c r="E102" s="82" t="str">
        <f t="shared" si="1"/>
        <v>3400-3409</v>
      </c>
      <c r="F102" s="22" t="s">
        <v>851</v>
      </c>
      <c r="G102" s="22" t="s">
        <v>852</v>
      </c>
    </row>
    <row r="103" spans="1:7" s="29" customFormat="1">
      <c r="A103" s="82">
        <v>3400</v>
      </c>
      <c r="B103" s="87" t="s">
        <v>640</v>
      </c>
      <c r="C103" s="87" t="s">
        <v>636</v>
      </c>
      <c r="E103" s="82">
        <f t="shared" si="1"/>
        <v>3400</v>
      </c>
      <c r="F103" s="22" t="s">
        <v>1196</v>
      </c>
      <c r="G103" s="22" t="s">
        <v>853</v>
      </c>
    </row>
    <row r="104" spans="1:7" s="29" customFormat="1" ht="25.5">
      <c r="A104" s="82">
        <v>3401</v>
      </c>
      <c r="B104" s="87" t="s">
        <v>639</v>
      </c>
      <c r="C104" s="87" t="s">
        <v>637</v>
      </c>
      <c r="E104" s="82">
        <f t="shared" si="1"/>
        <v>3401</v>
      </c>
      <c r="F104" s="22" t="s">
        <v>1197</v>
      </c>
      <c r="G104" s="22" t="s">
        <v>1198</v>
      </c>
    </row>
    <row r="105" spans="1:7" s="29" customFormat="1">
      <c r="A105" s="82">
        <v>3406</v>
      </c>
      <c r="B105" s="87" t="s">
        <v>902</v>
      </c>
      <c r="C105" s="87" t="s">
        <v>903</v>
      </c>
      <c r="E105" s="82">
        <f t="shared" si="1"/>
        <v>3406</v>
      </c>
      <c r="F105" s="22"/>
      <c r="G105" s="22"/>
    </row>
    <row r="106" spans="1:7" s="29" customFormat="1">
      <c r="A106" s="82">
        <v>3409</v>
      </c>
      <c r="B106" s="87" t="s">
        <v>346</v>
      </c>
      <c r="C106" s="87" t="s">
        <v>638</v>
      </c>
      <c r="E106" s="82">
        <f t="shared" si="1"/>
        <v>3409</v>
      </c>
      <c r="F106" s="22" t="s">
        <v>854</v>
      </c>
      <c r="G106" s="22" t="s">
        <v>855</v>
      </c>
    </row>
    <row r="107" spans="1:7" s="29" customFormat="1" ht="63.75">
      <c r="A107" s="64" t="s">
        <v>483</v>
      </c>
      <c r="B107" s="76" t="s">
        <v>1153</v>
      </c>
      <c r="C107" s="87" t="s">
        <v>904</v>
      </c>
      <c r="E107" s="64" t="s">
        <v>483</v>
      </c>
      <c r="F107" s="83" t="s">
        <v>887</v>
      </c>
      <c r="G107" s="83" t="s">
        <v>905</v>
      </c>
    </row>
    <row r="108" spans="1:7" s="29" customFormat="1" ht="25.5">
      <c r="A108" s="86" t="s">
        <v>648</v>
      </c>
      <c r="B108" s="83" t="s">
        <v>750</v>
      </c>
      <c r="C108" s="83" t="s">
        <v>641</v>
      </c>
      <c r="E108" s="82" t="str">
        <f t="shared" si="1"/>
        <v>3300,3301</v>
      </c>
      <c r="F108" s="22" t="s">
        <v>856</v>
      </c>
      <c r="G108" s="22" t="s">
        <v>857</v>
      </c>
    </row>
    <row r="109" spans="1:7" s="29" customFormat="1" ht="76.5">
      <c r="A109" s="82">
        <v>3300</v>
      </c>
      <c r="B109" s="83" t="s">
        <v>642</v>
      </c>
      <c r="C109" s="83" t="s">
        <v>643</v>
      </c>
      <c r="E109" s="82">
        <f t="shared" si="1"/>
        <v>3300</v>
      </c>
      <c r="F109" s="22" t="s">
        <v>858</v>
      </c>
      <c r="G109" s="22" t="s">
        <v>1199</v>
      </c>
    </row>
    <row r="110" spans="1:7" s="29" customFormat="1" ht="38.25">
      <c r="A110" s="82">
        <v>3301</v>
      </c>
      <c r="B110" s="83" t="s">
        <v>644</v>
      </c>
      <c r="C110" s="83" t="s">
        <v>645</v>
      </c>
      <c r="E110" s="82">
        <f t="shared" si="1"/>
        <v>3301</v>
      </c>
      <c r="F110" s="22" t="s">
        <v>859</v>
      </c>
      <c r="G110" s="22" t="s">
        <v>860</v>
      </c>
    </row>
    <row r="111" spans="1:7" s="29" customFormat="1" ht="25.5">
      <c r="A111" s="86" t="s">
        <v>649</v>
      </c>
      <c r="B111" s="87" t="s">
        <v>906</v>
      </c>
      <c r="C111" s="87" t="s">
        <v>646</v>
      </c>
      <c r="E111" s="82" t="str">
        <f t="shared" si="1"/>
        <v>3320,3321</v>
      </c>
      <c r="F111" s="22" t="s">
        <v>862</v>
      </c>
      <c r="G111" s="22" t="s">
        <v>861</v>
      </c>
    </row>
    <row r="112" spans="1:7" s="29" customFormat="1" ht="76.5">
      <c r="A112" s="82">
        <v>3320</v>
      </c>
      <c r="B112" s="87" t="s">
        <v>751</v>
      </c>
      <c r="C112" s="87" t="s">
        <v>647</v>
      </c>
      <c r="E112" s="82">
        <f t="shared" si="1"/>
        <v>3320</v>
      </c>
      <c r="F112" s="22" t="s">
        <v>863</v>
      </c>
      <c r="G112" s="22" t="s">
        <v>1199</v>
      </c>
    </row>
    <row r="113" spans="1:7" s="29" customFormat="1" ht="38.25">
      <c r="A113" s="82">
        <v>3321</v>
      </c>
      <c r="B113" s="87" t="s">
        <v>752</v>
      </c>
      <c r="C113" s="87" t="s">
        <v>645</v>
      </c>
      <c r="E113" s="82">
        <f t="shared" si="1"/>
        <v>3321</v>
      </c>
      <c r="F113" s="22" t="s">
        <v>864</v>
      </c>
      <c r="G113" s="22" t="s">
        <v>860</v>
      </c>
    </row>
    <row r="114" spans="1:7" s="29" customFormat="1" ht="89.25">
      <c r="A114" s="86" t="s">
        <v>650</v>
      </c>
      <c r="B114" s="87" t="s">
        <v>651</v>
      </c>
      <c r="C114" s="87" t="s">
        <v>653</v>
      </c>
      <c r="E114" s="82" t="str">
        <f t="shared" si="1"/>
        <v>3830-3839</v>
      </c>
      <c r="F114" s="22" t="s">
        <v>865</v>
      </c>
      <c r="G114" s="22" t="s">
        <v>866</v>
      </c>
    </row>
    <row r="115" spans="1:7" s="29" customFormat="1" ht="51">
      <c r="A115" s="82">
        <v>3830</v>
      </c>
      <c r="B115" s="87" t="s">
        <v>753</v>
      </c>
      <c r="C115" s="87" t="s">
        <v>654</v>
      </c>
      <c r="E115" s="82">
        <f t="shared" si="1"/>
        <v>3830</v>
      </c>
      <c r="F115" s="22" t="s">
        <v>867</v>
      </c>
      <c r="G115" s="22" t="s">
        <v>868</v>
      </c>
    </row>
    <row r="116" spans="1:7" s="29" customFormat="1" ht="38.25">
      <c r="A116" s="82">
        <v>3832</v>
      </c>
      <c r="B116" s="87" t="s">
        <v>652</v>
      </c>
      <c r="C116" s="87" t="s">
        <v>655</v>
      </c>
      <c r="E116" s="82">
        <f t="shared" si="1"/>
        <v>3832</v>
      </c>
      <c r="F116" s="22" t="s">
        <v>869</v>
      </c>
      <c r="G116" s="22" t="s">
        <v>870</v>
      </c>
    </row>
    <row r="117" spans="1:7" s="29" customFormat="1" ht="25.5">
      <c r="A117" s="82">
        <v>3839</v>
      </c>
      <c r="B117" s="87" t="s">
        <v>754</v>
      </c>
      <c r="C117" s="87" t="s">
        <v>656</v>
      </c>
      <c r="E117" s="82">
        <f t="shared" si="1"/>
        <v>3839</v>
      </c>
      <c r="F117" s="22" t="s">
        <v>871</v>
      </c>
      <c r="G117" s="22" t="s">
        <v>872</v>
      </c>
    </row>
    <row r="118" spans="1:7">
      <c r="A118" s="92" t="s">
        <v>888</v>
      </c>
      <c r="B118" s="83" t="s">
        <v>260</v>
      </c>
      <c r="C118" s="22"/>
      <c r="E118" s="82" t="str">
        <f t="shared" si="1"/>
        <v/>
      </c>
      <c r="F118" s="22" t="s">
        <v>873</v>
      </c>
      <c r="G118" s="22"/>
    </row>
    <row r="119" spans="1:7" ht="51">
      <c r="A119" s="82" t="s">
        <v>484</v>
      </c>
      <c r="B119" s="83" t="s">
        <v>479</v>
      </c>
      <c r="C119" s="22"/>
      <c r="E119" s="82" t="str">
        <f t="shared" si="1"/>
        <v>3510,3893</v>
      </c>
      <c r="F119" s="83" t="s">
        <v>876</v>
      </c>
      <c r="G119" s="22"/>
    </row>
    <row r="120" spans="1:7" s="29" customFormat="1" ht="25.5">
      <c r="A120" s="82">
        <v>3510</v>
      </c>
      <c r="B120" s="83" t="s">
        <v>756</v>
      </c>
      <c r="C120" s="87" t="s">
        <v>657</v>
      </c>
      <c r="E120" s="82">
        <f t="shared" si="1"/>
        <v>3510</v>
      </c>
      <c r="F120" s="83" t="s">
        <v>874</v>
      </c>
      <c r="G120" s="83" t="s">
        <v>1200</v>
      </c>
    </row>
    <row r="121" spans="1:7" s="29" customFormat="1" ht="38.25">
      <c r="A121" s="82">
        <v>3893</v>
      </c>
      <c r="B121" s="83" t="s">
        <v>757</v>
      </c>
      <c r="C121" s="83" t="s">
        <v>658</v>
      </c>
      <c r="E121" s="82">
        <f t="shared" si="1"/>
        <v>3893</v>
      </c>
      <c r="F121" s="83" t="s">
        <v>875</v>
      </c>
      <c r="G121" s="83" t="s">
        <v>877</v>
      </c>
    </row>
    <row r="122" spans="1:7" ht="51">
      <c r="A122" s="82" t="s">
        <v>485</v>
      </c>
      <c r="B122" s="83" t="s">
        <v>482</v>
      </c>
      <c r="C122" s="22"/>
      <c r="E122" s="82" t="str">
        <f t="shared" si="1"/>
        <v>4510,4893</v>
      </c>
      <c r="F122" s="83" t="s">
        <v>881</v>
      </c>
      <c r="G122" s="22"/>
    </row>
    <row r="123" spans="1:7" s="29" customFormat="1" ht="25.5">
      <c r="A123" s="82">
        <v>4510</v>
      </c>
      <c r="B123" s="83" t="s">
        <v>758</v>
      </c>
      <c r="C123" s="83" t="s">
        <v>659</v>
      </c>
      <c r="E123" s="82">
        <f t="shared" si="1"/>
        <v>4510</v>
      </c>
      <c r="F123" s="83" t="s">
        <v>878</v>
      </c>
      <c r="G123" s="83" t="s">
        <v>879</v>
      </c>
    </row>
    <row r="124" spans="1:7" s="29" customFormat="1" ht="25.5">
      <c r="A124" s="82">
        <v>4893</v>
      </c>
      <c r="B124" s="83" t="s">
        <v>759</v>
      </c>
      <c r="C124" s="83" t="s">
        <v>660</v>
      </c>
      <c r="E124" s="82">
        <f t="shared" si="1"/>
        <v>4893</v>
      </c>
      <c r="F124" s="83" t="s">
        <v>880</v>
      </c>
      <c r="G124" s="83" t="s">
        <v>1201</v>
      </c>
    </row>
    <row r="125" spans="1:7">
      <c r="A125" s="82" t="s">
        <v>486</v>
      </c>
      <c r="B125" s="83" t="s">
        <v>264</v>
      </c>
      <c r="C125" s="22"/>
      <c r="E125" s="82" t="str">
        <f t="shared" si="1"/>
        <v>4612,4632</v>
      </c>
      <c r="F125" s="22" t="s">
        <v>885</v>
      </c>
      <c r="G125" s="22"/>
    </row>
    <row r="126" spans="1:7" s="29" customFormat="1" ht="127.5">
      <c r="A126" s="82">
        <v>4612</v>
      </c>
      <c r="B126" s="87" t="s">
        <v>661</v>
      </c>
      <c r="C126" s="87" t="s">
        <v>662</v>
      </c>
      <c r="E126" s="82">
        <f t="shared" si="1"/>
        <v>4612</v>
      </c>
      <c r="F126" s="83" t="s">
        <v>882</v>
      </c>
      <c r="G126" s="83" t="s">
        <v>883</v>
      </c>
    </row>
    <row r="127" spans="1:7" s="29" customFormat="1" ht="114.75">
      <c r="A127" s="82">
        <v>4632</v>
      </c>
      <c r="B127" s="83" t="s">
        <v>664</v>
      </c>
      <c r="C127" s="87" t="s">
        <v>663</v>
      </c>
      <c r="E127" s="82">
        <f t="shared" si="1"/>
        <v>4632</v>
      </c>
      <c r="F127" s="83" t="s">
        <v>884</v>
      </c>
      <c r="G127" s="83" t="s">
        <v>1202</v>
      </c>
    </row>
  </sheetData>
  <sheetProtection sheet="1" objects="1" scenarios="1"/>
  <autoFilter ref="A2:G127" xr:uid="{00000000-0009-0000-0000-000001000000}"/>
  <pageMargins left="0.78740157480314965" right="0.39370078740157483" top="0.78740157480314965" bottom="0.78740157480314965" header="0.39370078740157483" footer="0.39370078740157483"/>
  <pageSetup paperSize="9" scale="80" orientation="portrait" r:id="rId1"/>
  <headerFooter>
    <oddFooter>&amp;CSeite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gende"/>
  <dimension ref="A1:G89"/>
  <sheetViews>
    <sheetView workbookViewId="0">
      <pane xSplit="1" ySplit="2" topLeftCell="B3" activePane="bottomRight" state="frozen"/>
      <selection activeCell="B7" sqref="B7"/>
      <selection pane="topRight" activeCell="B7" sqref="B7"/>
      <selection pane="bottomLeft" activeCell="B7" sqref="B7"/>
      <selection pane="bottomRight" activeCell="B3" sqref="B3"/>
    </sheetView>
  </sheetViews>
  <sheetFormatPr baseColWidth="10" defaultRowHeight="12.75"/>
  <cols>
    <col min="1" max="1" width="8.7109375" style="85" customWidth="1"/>
    <col min="2" max="2" width="30.7109375" style="109" customWidth="1"/>
    <col min="3" max="3" width="65.7109375" style="109" customWidth="1"/>
    <col min="4" max="4" width="1.7109375" style="91" customWidth="1"/>
    <col min="5" max="5" width="8.7109375" style="85" customWidth="1"/>
    <col min="6" max="6" width="30.7109375" style="109" customWidth="1"/>
    <col min="7" max="7" width="65.7109375" style="109" customWidth="1"/>
    <col min="8" max="16384" width="11.42578125" style="91"/>
  </cols>
  <sheetData>
    <row r="1" spans="1:7" s="90" customFormat="1" ht="15.75">
      <c r="A1" s="80" t="s">
        <v>0</v>
      </c>
      <c r="B1" s="89"/>
      <c r="C1" s="89"/>
      <c r="E1" s="80" t="s">
        <v>672</v>
      </c>
      <c r="F1" s="89"/>
      <c r="G1" s="89"/>
    </row>
    <row r="2" spans="1:7" s="101" customFormat="1">
      <c r="A2" s="81" t="s">
        <v>1</v>
      </c>
      <c r="B2" s="84" t="s">
        <v>2</v>
      </c>
      <c r="C2" s="84" t="s">
        <v>3</v>
      </c>
      <c r="E2" s="81" t="s">
        <v>673</v>
      </c>
      <c r="F2" s="84" t="s">
        <v>918</v>
      </c>
      <c r="G2" s="84" t="s">
        <v>935</v>
      </c>
    </row>
    <row r="3" spans="1:7">
      <c r="A3" s="86">
        <v>3</v>
      </c>
      <c r="B3" s="83" t="s">
        <v>4</v>
      </c>
      <c r="C3" s="83"/>
      <c r="E3" s="86">
        <v>3</v>
      </c>
      <c r="F3" s="83" t="s">
        <v>936</v>
      </c>
      <c r="G3" s="83"/>
    </row>
    <row r="4" spans="1:7" ht="75.75" customHeight="1">
      <c r="A4" s="110">
        <v>30</v>
      </c>
      <c r="B4" s="83" t="s">
        <v>5</v>
      </c>
      <c r="C4" s="83" t="s">
        <v>343</v>
      </c>
      <c r="E4" s="86">
        <v>30</v>
      </c>
      <c r="F4" s="83" t="s">
        <v>937</v>
      </c>
      <c r="G4" s="83" t="s">
        <v>938</v>
      </c>
    </row>
    <row r="5" spans="1:7" ht="25.5">
      <c r="A5" s="86"/>
      <c r="B5" s="83"/>
      <c r="C5" s="111" t="s">
        <v>6</v>
      </c>
      <c r="E5" s="86"/>
      <c r="F5" s="83"/>
      <c r="G5" s="83" t="s">
        <v>939</v>
      </c>
    </row>
    <row r="6" spans="1:7">
      <c r="A6" s="110">
        <v>300</v>
      </c>
      <c r="B6" s="83" t="s">
        <v>7</v>
      </c>
      <c r="C6" s="83" t="s">
        <v>8</v>
      </c>
      <c r="E6" s="86">
        <v>300</v>
      </c>
      <c r="F6" s="83" t="s">
        <v>940</v>
      </c>
      <c r="G6" s="83" t="s">
        <v>941</v>
      </c>
    </row>
    <row r="7" spans="1:7" ht="26.25" customHeight="1">
      <c r="A7" s="110">
        <v>301</v>
      </c>
      <c r="B7" s="83" t="s">
        <v>9</v>
      </c>
      <c r="C7" s="83" t="s">
        <v>10</v>
      </c>
      <c r="E7" s="86">
        <v>301</v>
      </c>
      <c r="F7" s="83" t="s">
        <v>942</v>
      </c>
      <c r="G7" s="83" t="s">
        <v>943</v>
      </c>
    </row>
    <row r="8" spans="1:7">
      <c r="A8" s="110">
        <v>303</v>
      </c>
      <c r="B8" s="83" t="s">
        <v>11</v>
      </c>
      <c r="C8" s="83" t="s">
        <v>12</v>
      </c>
      <c r="E8" s="86">
        <v>303</v>
      </c>
      <c r="F8" s="83" t="s">
        <v>944</v>
      </c>
      <c r="G8" s="83" t="s">
        <v>945</v>
      </c>
    </row>
    <row r="9" spans="1:7" ht="25.5">
      <c r="A9" s="110">
        <v>304</v>
      </c>
      <c r="B9" s="83" t="s">
        <v>13</v>
      </c>
      <c r="C9" s="83" t="s">
        <v>14</v>
      </c>
      <c r="E9" s="86">
        <v>304</v>
      </c>
      <c r="F9" s="83" t="s">
        <v>946</v>
      </c>
      <c r="G9" s="83" t="s">
        <v>947</v>
      </c>
    </row>
    <row r="10" spans="1:7" ht="25.5">
      <c r="A10" s="110">
        <v>305</v>
      </c>
      <c r="B10" s="83" t="s">
        <v>15</v>
      </c>
      <c r="C10" s="83" t="s">
        <v>16</v>
      </c>
      <c r="E10" s="86">
        <v>305</v>
      </c>
      <c r="F10" s="83" t="s">
        <v>948</v>
      </c>
      <c r="G10" s="83" t="s">
        <v>949</v>
      </c>
    </row>
    <row r="11" spans="1:7" ht="38.25">
      <c r="A11" s="110">
        <v>306</v>
      </c>
      <c r="B11" s="83" t="s">
        <v>17</v>
      </c>
      <c r="C11" s="83" t="s">
        <v>18</v>
      </c>
      <c r="E11" s="86">
        <v>306</v>
      </c>
      <c r="F11" s="83" t="s">
        <v>950</v>
      </c>
      <c r="G11" s="83" t="s">
        <v>951</v>
      </c>
    </row>
    <row r="12" spans="1:7" ht="25.5">
      <c r="A12" s="110">
        <v>307</v>
      </c>
      <c r="B12" s="83" t="s">
        <v>19</v>
      </c>
      <c r="C12" s="83" t="s">
        <v>20</v>
      </c>
      <c r="E12" s="86">
        <v>307</v>
      </c>
      <c r="F12" s="83" t="s">
        <v>952</v>
      </c>
      <c r="G12" s="83" t="s">
        <v>953</v>
      </c>
    </row>
    <row r="13" spans="1:7" ht="38.25">
      <c r="A13" s="110">
        <v>308</v>
      </c>
      <c r="B13" s="83" t="s">
        <v>21</v>
      </c>
      <c r="C13" s="83" t="s">
        <v>22</v>
      </c>
      <c r="E13" s="86">
        <v>308</v>
      </c>
      <c r="F13" s="83" t="s">
        <v>954</v>
      </c>
      <c r="G13" s="83" t="s">
        <v>955</v>
      </c>
    </row>
    <row r="14" spans="1:7" ht="25.5">
      <c r="A14" s="110">
        <v>309</v>
      </c>
      <c r="B14" s="83" t="s">
        <v>23</v>
      </c>
      <c r="C14" s="83" t="s">
        <v>24</v>
      </c>
      <c r="E14" s="86">
        <v>309</v>
      </c>
      <c r="F14" s="83" t="s">
        <v>956</v>
      </c>
      <c r="G14" s="83" t="s">
        <v>957</v>
      </c>
    </row>
    <row r="15" spans="1:7" ht="27" customHeight="1">
      <c r="A15" s="110">
        <v>31</v>
      </c>
      <c r="B15" s="83" t="s">
        <v>25</v>
      </c>
      <c r="C15" s="83" t="s">
        <v>26</v>
      </c>
      <c r="E15" s="86">
        <v>31</v>
      </c>
      <c r="F15" s="83" t="s">
        <v>958</v>
      </c>
      <c r="G15" s="83" t="s">
        <v>959</v>
      </c>
    </row>
    <row r="16" spans="1:7" ht="12.75" customHeight="1">
      <c r="A16" s="110">
        <v>310</v>
      </c>
      <c r="B16" s="83" t="s">
        <v>27</v>
      </c>
      <c r="C16" s="83" t="s">
        <v>28</v>
      </c>
      <c r="E16" s="86">
        <v>310</v>
      </c>
      <c r="F16" s="83" t="s">
        <v>960</v>
      </c>
      <c r="G16" s="83" t="s">
        <v>961</v>
      </c>
    </row>
    <row r="17" spans="1:7" ht="25.5">
      <c r="A17" s="110">
        <v>311</v>
      </c>
      <c r="B17" s="83" t="s">
        <v>29</v>
      </c>
      <c r="C17" s="83" t="s">
        <v>30</v>
      </c>
      <c r="E17" s="86">
        <v>311</v>
      </c>
      <c r="F17" s="83" t="s">
        <v>962</v>
      </c>
      <c r="G17" s="83" t="s">
        <v>963</v>
      </c>
    </row>
    <row r="18" spans="1:7" ht="38.25">
      <c r="A18" s="86">
        <v>312</v>
      </c>
      <c r="B18" s="83" t="s">
        <v>1091</v>
      </c>
      <c r="C18" s="83" t="s">
        <v>31</v>
      </c>
      <c r="E18" s="86">
        <v>312</v>
      </c>
      <c r="F18" s="83" t="s">
        <v>964</v>
      </c>
      <c r="G18" s="83" t="s">
        <v>965</v>
      </c>
    </row>
    <row r="19" spans="1:7">
      <c r="A19" s="110">
        <v>312.01</v>
      </c>
      <c r="B19" s="83" t="s">
        <v>32</v>
      </c>
      <c r="C19" s="83" t="s">
        <v>33</v>
      </c>
      <c r="E19" s="86">
        <v>312.01</v>
      </c>
      <c r="F19" s="83" t="s">
        <v>966</v>
      </c>
      <c r="G19" s="83" t="s">
        <v>967</v>
      </c>
    </row>
    <row r="20" spans="1:7">
      <c r="A20" s="110">
        <v>312.02</v>
      </c>
      <c r="B20" s="83" t="s">
        <v>34</v>
      </c>
      <c r="C20" s="83" t="s">
        <v>35</v>
      </c>
      <c r="E20" s="86">
        <v>312.02</v>
      </c>
      <c r="F20" s="83" t="s">
        <v>968</v>
      </c>
      <c r="G20" s="83" t="s">
        <v>969</v>
      </c>
    </row>
    <row r="21" spans="1:7">
      <c r="A21" s="110">
        <v>312.02999999999997</v>
      </c>
      <c r="B21" s="83" t="s">
        <v>36</v>
      </c>
      <c r="C21" s="83" t="s">
        <v>37</v>
      </c>
      <c r="E21" s="86">
        <v>312.02999999999997</v>
      </c>
      <c r="F21" s="83" t="s">
        <v>970</v>
      </c>
      <c r="G21" s="83" t="s">
        <v>971</v>
      </c>
    </row>
    <row r="22" spans="1:7" ht="25.5">
      <c r="A22" s="86"/>
      <c r="B22" s="83"/>
      <c r="C22" s="111" t="s">
        <v>38</v>
      </c>
      <c r="E22" s="86"/>
      <c r="F22" s="83"/>
      <c r="G22" s="83" t="s">
        <v>972</v>
      </c>
    </row>
    <row r="23" spans="1:7">
      <c r="A23" s="110">
        <v>312.04000000000002</v>
      </c>
      <c r="B23" s="83" t="s">
        <v>39</v>
      </c>
      <c r="C23" s="83" t="s">
        <v>344</v>
      </c>
      <c r="E23" s="86">
        <v>312.04000000000002</v>
      </c>
      <c r="F23" s="83" t="s">
        <v>973</v>
      </c>
      <c r="G23" s="83" t="s">
        <v>974</v>
      </c>
    </row>
    <row r="24" spans="1:7">
      <c r="A24" s="110">
        <v>312.05</v>
      </c>
      <c r="B24" s="83" t="s">
        <v>40</v>
      </c>
      <c r="C24" s="83" t="s">
        <v>41</v>
      </c>
      <c r="E24" s="86">
        <v>312.05</v>
      </c>
      <c r="F24" s="83" t="s">
        <v>975</v>
      </c>
      <c r="G24" s="83" t="s">
        <v>976</v>
      </c>
    </row>
    <row r="25" spans="1:7" ht="38.25">
      <c r="A25" s="86">
        <v>313</v>
      </c>
      <c r="B25" s="83" t="s">
        <v>1092</v>
      </c>
      <c r="C25" s="83" t="s">
        <v>42</v>
      </c>
      <c r="E25" s="86">
        <v>313</v>
      </c>
      <c r="F25" s="83" t="s">
        <v>977</v>
      </c>
      <c r="G25" s="83" t="s">
        <v>978</v>
      </c>
    </row>
    <row r="26" spans="1:7" ht="25.5">
      <c r="A26" s="110">
        <v>313.01</v>
      </c>
      <c r="B26" s="83" t="s">
        <v>43</v>
      </c>
      <c r="C26" s="83"/>
      <c r="E26" s="86">
        <v>313.01</v>
      </c>
      <c r="F26" s="83" t="s">
        <v>979</v>
      </c>
      <c r="G26" s="83"/>
    </row>
    <row r="27" spans="1:7" ht="25.5">
      <c r="A27" s="110">
        <v>313.02</v>
      </c>
      <c r="B27" s="83" t="s">
        <v>44</v>
      </c>
      <c r="C27" s="83"/>
      <c r="E27" s="86">
        <v>313.02</v>
      </c>
      <c r="F27" s="83" t="s">
        <v>980</v>
      </c>
      <c r="G27" s="83"/>
    </row>
    <row r="28" spans="1:7" ht="25.5">
      <c r="A28" s="110">
        <v>313.3</v>
      </c>
      <c r="B28" s="83" t="s">
        <v>45</v>
      </c>
      <c r="C28" s="111" t="s">
        <v>46</v>
      </c>
      <c r="E28" s="86">
        <v>313.3</v>
      </c>
      <c r="F28" s="83" t="s">
        <v>981</v>
      </c>
      <c r="G28" s="83" t="s">
        <v>982</v>
      </c>
    </row>
    <row r="29" spans="1:7" ht="38.25">
      <c r="A29" s="110">
        <v>314</v>
      </c>
      <c r="B29" s="83" t="s">
        <v>47</v>
      </c>
      <c r="C29" s="83" t="s">
        <v>48</v>
      </c>
      <c r="E29" s="86">
        <v>314</v>
      </c>
      <c r="F29" s="83" t="s">
        <v>983</v>
      </c>
      <c r="G29" s="83" t="s">
        <v>984</v>
      </c>
    </row>
    <row r="30" spans="1:7" ht="38.25">
      <c r="A30" s="86"/>
      <c r="B30" s="83"/>
      <c r="C30" s="111" t="s">
        <v>49</v>
      </c>
      <c r="E30" s="86"/>
      <c r="F30" s="83"/>
      <c r="G30" s="83" t="s">
        <v>985</v>
      </c>
    </row>
    <row r="31" spans="1:7" ht="25.5">
      <c r="A31" s="110">
        <v>315</v>
      </c>
      <c r="B31" s="83" t="s">
        <v>50</v>
      </c>
      <c r="C31" s="83" t="s">
        <v>51</v>
      </c>
      <c r="E31" s="86">
        <v>315</v>
      </c>
      <c r="F31" s="83" t="s">
        <v>986</v>
      </c>
      <c r="G31" s="83" t="s">
        <v>987</v>
      </c>
    </row>
    <row r="32" spans="1:7" ht="25.5">
      <c r="A32" s="86"/>
      <c r="B32" s="83"/>
      <c r="C32" s="111" t="s">
        <v>52</v>
      </c>
      <c r="E32" s="86"/>
      <c r="F32" s="83"/>
      <c r="G32" s="83"/>
    </row>
    <row r="33" spans="1:7" ht="25.5">
      <c r="A33" s="110">
        <v>316</v>
      </c>
      <c r="B33" s="83" t="s">
        <v>53</v>
      </c>
      <c r="C33" s="83" t="s">
        <v>54</v>
      </c>
      <c r="E33" s="86">
        <v>316</v>
      </c>
      <c r="F33" s="83" t="s">
        <v>988</v>
      </c>
      <c r="G33" s="83" t="s">
        <v>989</v>
      </c>
    </row>
    <row r="34" spans="1:7" ht="25.5">
      <c r="A34" s="86"/>
      <c r="B34" s="83"/>
      <c r="C34" s="111" t="s">
        <v>55</v>
      </c>
      <c r="E34" s="86"/>
      <c r="F34" s="83"/>
      <c r="G34" s="83" t="s">
        <v>990</v>
      </c>
    </row>
    <row r="35" spans="1:7" ht="38.25">
      <c r="A35" s="110">
        <v>317</v>
      </c>
      <c r="B35" s="83" t="s">
        <v>56</v>
      </c>
      <c r="C35" s="83" t="s">
        <v>57</v>
      </c>
      <c r="E35" s="86">
        <v>317</v>
      </c>
      <c r="F35" s="83" t="s">
        <v>991</v>
      </c>
      <c r="G35" s="83" t="s">
        <v>992</v>
      </c>
    </row>
    <row r="36" spans="1:7" ht="25.5">
      <c r="A36" s="86">
        <v>318</v>
      </c>
      <c r="B36" s="83" t="s">
        <v>1093</v>
      </c>
      <c r="C36" s="83" t="s">
        <v>1094</v>
      </c>
      <c r="E36" s="86">
        <v>318</v>
      </c>
      <c r="F36" s="83" t="s">
        <v>993</v>
      </c>
      <c r="G36" s="83" t="s">
        <v>994</v>
      </c>
    </row>
    <row r="37" spans="1:7">
      <c r="A37" s="110">
        <v>318.01</v>
      </c>
      <c r="B37" s="83" t="s">
        <v>58</v>
      </c>
      <c r="C37" s="83" t="s">
        <v>59</v>
      </c>
      <c r="E37" s="86">
        <v>318.01</v>
      </c>
      <c r="F37" s="83" t="s">
        <v>995</v>
      </c>
      <c r="G37" s="83" t="s">
        <v>996</v>
      </c>
    </row>
    <row r="38" spans="1:7" ht="25.5">
      <c r="A38" s="110">
        <v>318.02</v>
      </c>
      <c r="B38" s="83" t="s">
        <v>60</v>
      </c>
      <c r="C38" s="83" t="s">
        <v>61</v>
      </c>
      <c r="E38" s="86">
        <v>318.02</v>
      </c>
      <c r="F38" s="83" t="s">
        <v>997</v>
      </c>
      <c r="G38" s="83" t="s">
        <v>998</v>
      </c>
    </row>
    <row r="39" spans="1:7" ht="25.5">
      <c r="A39" s="110">
        <v>318.02999999999997</v>
      </c>
      <c r="B39" s="83" t="s">
        <v>62</v>
      </c>
      <c r="C39" s="83" t="s">
        <v>63</v>
      </c>
      <c r="E39" s="86">
        <v>318.02999999999997</v>
      </c>
      <c r="F39" s="83" t="s">
        <v>999</v>
      </c>
      <c r="G39" s="83" t="s">
        <v>1000</v>
      </c>
    </row>
    <row r="40" spans="1:7" ht="25.5">
      <c r="A40" s="86"/>
      <c r="B40" s="83"/>
      <c r="C40" s="111" t="s">
        <v>64</v>
      </c>
      <c r="E40" s="86"/>
      <c r="F40" s="83"/>
      <c r="G40" s="83" t="s">
        <v>1001</v>
      </c>
    </row>
    <row r="41" spans="1:7" ht="25.5">
      <c r="A41" s="110">
        <v>318.04000000000002</v>
      </c>
      <c r="B41" s="83" t="s">
        <v>65</v>
      </c>
      <c r="C41" s="83" t="s">
        <v>66</v>
      </c>
      <c r="E41" s="86">
        <v>318.04000000000002</v>
      </c>
      <c r="F41" s="83" t="s">
        <v>1002</v>
      </c>
      <c r="G41" s="83" t="s">
        <v>1003</v>
      </c>
    </row>
    <row r="42" spans="1:7" ht="63.75">
      <c r="A42" s="110">
        <v>318.05</v>
      </c>
      <c r="B42" s="83" t="s">
        <v>67</v>
      </c>
      <c r="C42" s="83" t="s">
        <v>345</v>
      </c>
      <c r="E42" s="86">
        <v>318.05</v>
      </c>
      <c r="F42" s="83" t="s">
        <v>1004</v>
      </c>
      <c r="G42" s="83" t="s">
        <v>1005</v>
      </c>
    </row>
    <row r="43" spans="1:7" ht="25.5">
      <c r="A43" s="86"/>
      <c r="B43" s="83"/>
      <c r="C43" s="111" t="s">
        <v>68</v>
      </c>
      <c r="E43" s="86"/>
      <c r="F43" s="83"/>
      <c r="G43" s="83" t="s">
        <v>1006</v>
      </c>
    </row>
    <row r="44" spans="1:7" ht="38.25">
      <c r="A44" s="110">
        <v>319</v>
      </c>
      <c r="B44" s="83" t="s">
        <v>69</v>
      </c>
      <c r="C44" s="83" t="s">
        <v>70</v>
      </c>
      <c r="E44" s="86">
        <v>319</v>
      </c>
      <c r="F44" s="83" t="s">
        <v>1007</v>
      </c>
      <c r="G44" s="83" t="s">
        <v>1008</v>
      </c>
    </row>
    <row r="45" spans="1:7">
      <c r="A45" s="110">
        <v>32</v>
      </c>
      <c r="B45" s="83" t="s">
        <v>71</v>
      </c>
      <c r="C45" s="83" t="s">
        <v>72</v>
      </c>
      <c r="E45" s="86">
        <v>32</v>
      </c>
      <c r="F45" s="83" t="s">
        <v>1009</v>
      </c>
      <c r="G45" s="83" t="s">
        <v>1010</v>
      </c>
    </row>
    <row r="46" spans="1:7" ht="25.5">
      <c r="A46" s="110">
        <v>321</v>
      </c>
      <c r="B46" s="83" t="s">
        <v>73</v>
      </c>
      <c r="C46" s="83" t="s">
        <v>74</v>
      </c>
      <c r="E46" s="86">
        <v>321</v>
      </c>
      <c r="F46" s="83" t="s">
        <v>1011</v>
      </c>
      <c r="G46" s="83" t="s">
        <v>1012</v>
      </c>
    </row>
    <row r="47" spans="1:7">
      <c r="A47" s="110">
        <v>322</v>
      </c>
      <c r="B47" s="83" t="s">
        <v>75</v>
      </c>
      <c r="C47" s="83" t="s">
        <v>76</v>
      </c>
      <c r="E47" s="86">
        <v>322</v>
      </c>
      <c r="F47" s="83" t="s">
        <v>1013</v>
      </c>
      <c r="G47" s="83" t="s">
        <v>1014</v>
      </c>
    </row>
    <row r="48" spans="1:7">
      <c r="A48" s="110">
        <v>329</v>
      </c>
      <c r="B48" s="83" t="s">
        <v>346</v>
      </c>
      <c r="C48" s="83" t="s">
        <v>77</v>
      </c>
      <c r="E48" s="86">
        <v>329</v>
      </c>
      <c r="F48" s="83" t="s">
        <v>1015</v>
      </c>
      <c r="G48" s="83" t="s">
        <v>1016</v>
      </c>
    </row>
    <row r="49" spans="1:7" ht="25.5">
      <c r="A49" s="110">
        <v>33</v>
      </c>
      <c r="B49" s="83" t="s">
        <v>78</v>
      </c>
      <c r="C49" s="83" t="s">
        <v>79</v>
      </c>
      <c r="E49" s="86">
        <v>33</v>
      </c>
      <c r="F49" s="83" t="s">
        <v>1017</v>
      </c>
      <c r="G49" s="83" t="s">
        <v>1018</v>
      </c>
    </row>
    <row r="50" spans="1:7" ht="25.5">
      <c r="A50" s="86">
        <v>330</v>
      </c>
      <c r="B50" s="83" t="s">
        <v>80</v>
      </c>
      <c r="C50" s="83" t="s">
        <v>347</v>
      </c>
      <c r="E50" s="86">
        <v>330</v>
      </c>
      <c r="F50" s="83" t="s">
        <v>1019</v>
      </c>
      <c r="G50" s="83" t="s">
        <v>1020</v>
      </c>
    </row>
    <row r="51" spans="1:7" ht="25.5">
      <c r="A51" s="110">
        <v>331</v>
      </c>
      <c r="B51" s="83" t="s">
        <v>81</v>
      </c>
      <c r="C51" s="83" t="s">
        <v>82</v>
      </c>
      <c r="E51" s="86">
        <v>331</v>
      </c>
      <c r="F51" s="83" t="s">
        <v>1021</v>
      </c>
      <c r="G51" s="83" t="s">
        <v>1022</v>
      </c>
    </row>
    <row r="52" spans="1:7" ht="25.5">
      <c r="A52" s="110">
        <v>332</v>
      </c>
      <c r="B52" s="83" t="s">
        <v>83</v>
      </c>
      <c r="C52" s="83" t="s">
        <v>84</v>
      </c>
      <c r="E52" s="86">
        <v>332</v>
      </c>
      <c r="F52" s="83" t="s">
        <v>1023</v>
      </c>
      <c r="G52" s="83" t="s">
        <v>1024</v>
      </c>
    </row>
    <row r="53" spans="1:7" ht="25.5">
      <c r="A53" s="110">
        <v>38</v>
      </c>
      <c r="B53" s="83" t="s">
        <v>85</v>
      </c>
      <c r="C53" s="83" t="s">
        <v>86</v>
      </c>
      <c r="E53" s="86"/>
      <c r="F53" s="83" t="s">
        <v>1025</v>
      </c>
      <c r="G53" s="83" t="s">
        <v>1026</v>
      </c>
    </row>
    <row r="54" spans="1:7" ht="38.25">
      <c r="A54" s="86">
        <v>380</v>
      </c>
      <c r="B54" s="83" t="s">
        <v>87</v>
      </c>
      <c r="C54" s="83" t="s">
        <v>1095</v>
      </c>
      <c r="E54" s="86">
        <v>380</v>
      </c>
      <c r="F54" s="83" t="s">
        <v>1027</v>
      </c>
      <c r="G54" s="83" t="s">
        <v>1028</v>
      </c>
    </row>
    <row r="55" spans="1:7" ht="13.5" customHeight="1">
      <c r="A55" s="86">
        <v>384</v>
      </c>
      <c r="B55" s="83" t="s">
        <v>88</v>
      </c>
      <c r="C55" s="83" t="s">
        <v>89</v>
      </c>
      <c r="E55" s="86">
        <v>384</v>
      </c>
      <c r="F55" s="83" t="s">
        <v>1029</v>
      </c>
      <c r="G55" s="83" t="s">
        <v>1030</v>
      </c>
    </row>
    <row r="56" spans="1:7">
      <c r="A56" s="86">
        <v>385</v>
      </c>
      <c r="B56" s="83" t="s">
        <v>90</v>
      </c>
      <c r="C56" s="83" t="s">
        <v>91</v>
      </c>
      <c r="E56" s="86">
        <v>385</v>
      </c>
      <c r="F56" s="83" t="s">
        <v>1031</v>
      </c>
      <c r="G56" s="83" t="s">
        <v>1032</v>
      </c>
    </row>
    <row r="57" spans="1:7" ht="25.5">
      <c r="A57" s="86">
        <v>389</v>
      </c>
      <c r="B57" s="83" t="s">
        <v>92</v>
      </c>
      <c r="C57" s="83" t="s">
        <v>1096</v>
      </c>
      <c r="E57" s="86">
        <v>389</v>
      </c>
      <c r="F57" s="83" t="s">
        <v>1033</v>
      </c>
      <c r="G57" s="83" t="s">
        <v>1034</v>
      </c>
    </row>
    <row r="58" spans="1:7" ht="25.5">
      <c r="A58" s="86">
        <v>39</v>
      </c>
      <c r="B58" s="83" t="s">
        <v>93</v>
      </c>
      <c r="C58" s="83" t="s">
        <v>94</v>
      </c>
      <c r="E58" s="86">
        <v>39</v>
      </c>
      <c r="F58" s="83" t="s">
        <v>1035</v>
      </c>
      <c r="G58" s="83" t="s">
        <v>1036</v>
      </c>
    </row>
    <row r="59" spans="1:7" ht="38.25">
      <c r="A59" s="110">
        <v>390</v>
      </c>
      <c r="B59" s="83" t="s">
        <v>95</v>
      </c>
      <c r="C59" s="83" t="s">
        <v>96</v>
      </c>
      <c r="E59" s="86">
        <v>390</v>
      </c>
      <c r="F59" s="83" t="s">
        <v>1037</v>
      </c>
      <c r="G59" s="83" t="s">
        <v>1038</v>
      </c>
    </row>
    <row r="60" spans="1:7" ht="25.5">
      <c r="A60" s="110">
        <v>391</v>
      </c>
      <c r="B60" s="83" t="s">
        <v>97</v>
      </c>
      <c r="C60" s="83" t="s">
        <v>98</v>
      </c>
      <c r="E60" s="86">
        <v>391</v>
      </c>
      <c r="F60" s="83" t="s">
        <v>1039</v>
      </c>
      <c r="G60" s="83" t="s">
        <v>1040</v>
      </c>
    </row>
    <row r="61" spans="1:7">
      <c r="A61" s="86">
        <v>4</v>
      </c>
      <c r="B61" s="83" t="s">
        <v>99</v>
      </c>
      <c r="C61" s="83"/>
      <c r="E61" s="86">
        <v>4</v>
      </c>
      <c r="F61" s="83" t="s">
        <v>1041</v>
      </c>
      <c r="G61" s="83"/>
    </row>
    <row r="62" spans="1:7" ht="25.5">
      <c r="A62" s="86">
        <v>42</v>
      </c>
      <c r="B62" s="83" t="s">
        <v>100</v>
      </c>
      <c r="C62" s="83" t="s">
        <v>101</v>
      </c>
      <c r="E62" s="86">
        <v>42</v>
      </c>
      <c r="F62" s="83" t="s">
        <v>1042</v>
      </c>
      <c r="G62" s="83" t="s">
        <v>1043</v>
      </c>
    </row>
    <row r="63" spans="1:7">
      <c r="A63" s="86">
        <v>420</v>
      </c>
      <c r="B63" s="83" t="s">
        <v>102</v>
      </c>
      <c r="C63" s="83" t="s">
        <v>103</v>
      </c>
      <c r="E63" s="86">
        <v>420</v>
      </c>
      <c r="F63" s="83" t="s">
        <v>1044</v>
      </c>
      <c r="G63" s="83" t="s">
        <v>1045</v>
      </c>
    </row>
    <row r="64" spans="1:7" ht="25.5">
      <c r="A64" s="110">
        <v>427</v>
      </c>
      <c r="B64" s="83" t="s">
        <v>348</v>
      </c>
      <c r="C64" s="83" t="s">
        <v>104</v>
      </c>
      <c r="E64" s="86">
        <v>427</v>
      </c>
      <c r="F64" s="83" t="s">
        <v>1046</v>
      </c>
      <c r="G64" s="83" t="s">
        <v>1047</v>
      </c>
    </row>
    <row r="65" spans="1:7">
      <c r="A65" s="86">
        <v>43</v>
      </c>
      <c r="B65" s="83" t="s">
        <v>105</v>
      </c>
      <c r="C65" s="83" t="s">
        <v>106</v>
      </c>
      <c r="E65" s="86">
        <v>43</v>
      </c>
      <c r="F65" s="83" t="s">
        <v>1048</v>
      </c>
      <c r="G65" s="83" t="s">
        <v>1049</v>
      </c>
    </row>
    <row r="66" spans="1:7" ht="25.5">
      <c r="A66" s="110">
        <v>434</v>
      </c>
      <c r="B66" s="83" t="s">
        <v>107</v>
      </c>
      <c r="C66" s="83" t="s">
        <v>108</v>
      </c>
      <c r="E66" s="86">
        <v>434</v>
      </c>
      <c r="F66" s="83" t="s">
        <v>1050</v>
      </c>
      <c r="G66" s="83" t="s">
        <v>1051</v>
      </c>
    </row>
    <row r="67" spans="1:7">
      <c r="A67" s="86">
        <v>435</v>
      </c>
      <c r="B67" s="83" t="s">
        <v>109</v>
      </c>
      <c r="C67" s="83" t="s">
        <v>110</v>
      </c>
      <c r="E67" s="86">
        <v>435</v>
      </c>
      <c r="F67" s="83" t="s">
        <v>846</v>
      </c>
      <c r="G67" s="83" t="s">
        <v>1052</v>
      </c>
    </row>
    <row r="68" spans="1:7">
      <c r="A68" s="110">
        <v>435.01</v>
      </c>
      <c r="B68" s="83" t="s">
        <v>111</v>
      </c>
      <c r="C68" s="83" t="s">
        <v>112</v>
      </c>
      <c r="E68" s="86">
        <v>435.01</v>
      </c>
      <c r="F68" s="83" t="s">
        <v>1053</v>
      </c>
      <c r="G68" s="83" t="s">
        <v>1054</v>
      </c>
    </row>
    <row r="69" spans="1:7">
      <c r="A69" s="110">
        <v>435.02</v>
      </c>
      <c r="B69" s="83" t="s">
        <v>113</v>
      </c>
      <c r="C69" s="83" t="s">
        <v>114</v>
      </c>
      <c r="E69" s="86">
        <v>435.02</v>
      </c>
      <c r="F69" s="83" t="s">
        <v>1055</v>
      </c>
      <c r="G69" s="83" t="s">
        <v>1056</v>
      </c>
    </row>
    <row r="70" spans="1:7">
      <c r="A70" s="110">
        <v>435.03</v>
      </c>
      <c r="B70" s="83" t="s">
        <v>115</v>
      </c>
      <c r="C70" s="83" t="s">
        <v>116</v>
      </c>
      <c r="E70" s="86">
        <v>435.03</v>
      </c>
      <c r="F70" s="83" t="s">
        <v>1057</v>
      </c>
      <c r="G70" s="83" t="s">
        <v>1058</v>
      </c>
    </row>
    <row r="71" spans="1:7">
      <c r="A71" s="110">
        <v>435.04</v>
      </c>
      <c r="B71" s="83" t="s">
        <v>117</v>
      </c>
      <c r="C71" s="83" t="s">
        <v>118</v>
      </c>
      <c r="E71" s="86">
        <v>435.04</v>
      </c>
      <c r="F71" s="83" t="s">
        <v>1059</v>
      </c>
      <c r="G71" s="83" t="s">
        <v>1060</v>
      </c>
    </row>
    <row r="72" spans="1:7" ht="25.5">
      <c r="A72" s="110">
        <v>435.05</v>
      </c>
      <c r="B72" s="83" t="s">
        <v>119</v>
      </c>
      <c r="C72" s="83" t="s">
        <v>120</v>
      </c>
      <c r="E72" s="86">
        <v>435.05</v>
      </c>
      <c r="F72" s="83" t="s">
        <v>1061</v>
      </c>
      <c r="G72" s="83" t="s">
        <v>1062</v>
      </c>
    </row>
    <row r="73" spans="1:7">
      <c r="A73" s="110" t="s">
        <v>121</v>
      </c>
      <c r="B73" s="83" t="s">
        <v>122</v>
      </c>
      <c r="C73" s="83" t="s">
        <v>123</v>
      </c>
      <c r="E73" s="86" t="s">
        <v>121</v>
      </c>
      <c r="F73" s="83" t="s">
        <v>1063</v>
      </c>
      <c r="G73" s="83" t="s">
        <v>1064</v>
      </c>
    </row>
    <row r="74" spans="1:7">
      <c r="A74" s="110">
        <v>436</v>
      </c>
      <c r="B74" s="83" t="s">
        <v>124</v>
      </c>
      <c r="C74" s="83" t="s">
        <v>125</v>
      </c>
      <c r="E74" s="86">
        <v>436</v>
      </c>
      <c r="F74" s="83" t="s">
        <v>1065</v>
      </c>
      <c r="G74" s="83" t="s">
        <v>1066</v>
      </c>
    </row>
    <row r="75" spans="1:7" ht="38.25">
      <c r="A75" s="86"/>
      <c r="B75" s="83"/>
      <c r="C75" s="111" t="s">
        <v>1097</v>
      </c>
      <c r="E75" s="86"/>
      <c r="F75" s="83"/>
      <c r="G75" s="83" t="s">
        <v>1067</v>
      </c>
    </row>
    <row r="76" spans="1:7" ht="25.5">
      <c r="A76" s="110">
        <v>436.01</v>
      </c>
      <c r="B76" s="83" t="s">
        <v>126</v>
      </c>
      <c r="C76" s="83" t="s">
        <v>127</v>
      </c>
      <c r="E76" s="86">
        <v>436.01</v>
      </c>
      <c r="F76" s="83" t="s">
        <v>1068</v>
      </c>
      <c r="G76" s="83" t="s">
        <v>1069</v>
      </c>
    </row>
    <row r="77" spans="1:7" ht="25.5">
      <c r="A77" s="110">
        <v>436.02</v>
      </c>
      <c r="B77" s="83" t="s">
        <v>128</v>
      </c>
      <c r="C77" s="83" t="s">
        <v>129</v>
      </c>
      <c r="E77" s="86">
        <v>436.02</v>
      </c>
      <c r="F77" s="83" t="s">
        <v>1070</v>
      </c>
      <c r="G77" s="83" t="s">
        <v>1071</v>
      </c>
    </row>
    <row r="78" spans="1:7" ht="25.5">
      <c r="A78" s="110">
        <v>436.03</v>
      </c>
      <c r="B78" s="83" t="s">
        <v>130</v>
      </c>
      <c r="C78" s="83" t="s">
        <v>131</v>
      </c>
      <c r="E78" s="86">
        <v>436.03</v>
      </c>
      <c r="F78" s="83" t="s">
        <v>1072</v>
      </c>
      <c r="G78" s="83" t="s">
        <v>1073</v>
      </c>
    </row>
    <row r="79" spans="1:7">
      <c r="A79" s="110">
        <v>439</v>
      </c>
      <c r="B79" s="83" t="s">
        <v>132</v>
      </c>
      <c r="C79" s="83" t="s">
        <v>133</v>
      </c>
      <c r="E79" s="86">
        <v>439</v>
      </c>
      <c r="F79" s="83" t="s">
        <v>1074</v>
      </c>
      <c r="G79" s="83" t="s">
        <v>1075</v>
      </c>
    </row>
    <row r="80" spans="1:7" ht="25.5">
      <c r="A80" s="86">
        <v>45</v>
      </c>
      <c r="B80" s="83" t="s">
        <v>134</v>
      </c>
      <c r="C80" s="83" t="s">
        <v>135</v>
      </c>
      <c r="E80" s="86">
        <v>45</v>
      </c>
      <c r="F80" s="83" t="s">
        <v>1076</v>
      </c>
      <c r="G80" s="83" t="s">
        <v>1077</v>
      </c>
    </row>
    <row r="81" spans="1:7" ht="25.5">
      <c r="A81" s="110">
        <v>452</v>
      </c>
      <c r="B81" s="83" t="s">
        <v>136</v>
      </c>
      <c r="C81" s="83" t="s">
        <v>137</v>
      </c>
      <c r="E81" s="86">
        <v>452</v>
      </c>
      <c r="F81" s="83" t="s">
        <v>1078</v>
      </c>
      <c r="G81" s="83" t="s">
        <v>1079</v>
      </c>
    </row>
    <row r="82" spans="1:7" ht="25.5">
      <c r="A82" s="110">
        <v>48</v>
      </c>
      <c r="B82" s="83" t="s">
        <v>138</v>
      </c>
      <c r="C82" s="83" t="s">
        <v>349</v>
      </c>
      <c r="E82" s="86">
        <v>48</v>
      </c>
      <c r="F82" s="83" t="s">
        <v>1080</v>
      </c>
      <c r="G82" s="83" t="s">
        <v>1081</v>
      </c>
    </row>
    <row r="83" spans="1:7" ht="38.25">
      <c r="A83" s="86">
        <v>480</v>
      </c>
      <c r="B83" s="83" t="s">
        <v>87</v>
      </c>
      <c r="C83" s="83" t="s">
        <v>1098</v>
      </c>
      <c r="E83" s="86">
        <v>480</v>
      </c>
      <c r="F83" s="83" t="s">
        <v>1027</v>
      </c>
      <c r="G83" s="83" t="s">
        <v>1082</v>
      </c>
    </row>
    <row r="84" spans="1:7">
      <c r="A84" s="86">
        <v>484</v>
      </c>
      <c r="B84" s="83" t="s">
        <v>88</v>
      </c>
      <c r="C84" s="83" t="s">
        <v>139</v>
      </c>
      <c r="E84" s="86">
        <v>484</v>
      </c>
      <c r="F84" s="83" t="s">
        <v>1029</v>
      </c>
      <c r="G84" s="83" t="s">
        <v>1083</v>
      </c>
    </row>
    <row r="85" spans="1:7">
      <c r="A85" s="86">
        <v>485</v>
      </c>
      <c r="B85" s="83" t="s">
        <v>140</v>
      </c>
      <c r="C85" s="83" t="s">
        <v>141</v>
      </c>
      <c r="E85" s="86">
        <v>485</v>
      </c>
      <c r="F85" s="83" t="s">
        <v>1084</v>
      </c>
      <c r="G85" s="83" t="s">
        <v>1085</v>
      </c>
    </row>
    <row r="86" spans="1:7" ht="38.25">
      <c r="A86" s="86">
        <v>489</v>
      </c>
      <c r="B86" s="83" t="s">
        <v>142</v>
      </c>
      <c r="C86" s="83" t="s">
        <v>1099</v>
      </c>
      <c r="E86" s="86">
        <v>489</v>
      </c>
      <c r="F86" s="83" t="s">
        <v>1086</v>
      </c>
      <c r="G86" s="83" t="s">
        <v>1087</v>
      </c>
    </row>
    <row r="87" spans="1:7" ht="25.5">
      <c r="A87" s="86">
        <v>49</v>
      </c>
      <c r="B87" s="83" t="s">
        <v>93</v>
      </c>
      <c r="C87" s="83" t="s">
        <v>350</v>
      </c>
      <c r="E87" s="86">
        <v>49</v>
      </c>
      <c r="F87" s="83" t="s">
        <v>1035</v>
      </c>
      <c r="G87" s="83" t="s">
        <v>1088</v>
      </c>
    </row>
    <row r="88" spans="1:7" ht="25.5">
      <c r="A88" s="110" t="s">
        <v>352</v>
      </c>
      <c r="B88" s="83" t="s">
        <v>95</v>
      </c>
      <c r="C88" s="83" t="s">
        <v>143</v>
      </c>
      <c r="E88" s="86" t="s">
        <v>352</v>
      </c>
      <c r="F88" s="83" t="s">
        <v>1037</v>
      </c>
      <c r="G88" s="83" t="s">
        <v>1089</v>
      </c>
    </row>
    <row r="89" spans="1:7" ht="25.5">
      <c r="A89" s="110" t="s">
        <v>351</v>
      </c>
      <c r="B89" s="83" t="s">
        <v>97</v>
      </c>
      <c r="C89" s="83" t="s">
        <v>144</v>
      </c>
      <c r="E89" s="86" t="s">
        <v>351</v>
      </c>
      <c r="F89" s="83" t="s">
        <v>1039</v>
      </c>
      <c r="G89" s="83" t="s">
        <v>1090</v>
      </c>
    </row>
  </sheetData>
  <sheetProtection algorithmName="SHA-512" hashValue="PuaRktTmmiOvwul5v5suYfIaa8Ham6ZyHVkWutjXCC/yEIt/DTzxbL3VK+ZPseTf20ahMqBC9u0G0szb4mCSaw==" saltValue="2Mz0SCFZWY0ze7KoH1N8/Q==" spinCount="100000" sheet="1" objects="1" scenarios="1"/>
  <phoneticPr fontId="10" type="noConversion"/>
  <pageMargins left="0.59055118110236227" right="0.59055118110236227" top="0.61" bottom="0.98425196850393704" header="0.38" footer="0.51181102362204722"/>
  <pageSetup paperSize="9" scale="85" orientation="portrait" horizontalDpi="300" verticalDpi="300" r:id="rId1"/>
  <headerFooter alignWithMargins="0">
    <oddFooter>&amp;LANU/W/Ho&amp;CSeite &amp;P / &amp;N&amp;R&amp;8&amp;F, &amp;A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D100"/>
  <sheetViews>
    <sheetView workbookViewId="0">
      <pane xSplit="1" ySplit="1" topLeftCell="B2" activePane="bottomRight" state="frozen"/>
      <selection activeCell="B7" sqref="B7"/>
      <selection pane="topRight" activeCell="B7" sqref="B7"/>
      <selection pane="bottomLeft" activeCell="B7" sqref="B7"/>
      <selection pane="bottomRight" activeCell="B2" sqref="B2"/>
    </sheetView>
  </sheetViews>
  <sheetFormatPr baseColWidth="10" defaultRowHeight="12.75"/>
  <cols>
    <col min="1" max="1" width="5.7109375" customWidth="1"/>
    <col min="2" max="3" width="50.7109375" customWidth="1"/>
  </cols>
  <sheetData>
    <row r="1" spans="1:4" s="101" customFormat="1">
      <c r="A1" s="101" t="s">
        <v>908</v>
      </c>
      <c r="B1" s="101" t="s">
        <v>909</v>
      </c>
      <c r="C1" s="101" t="s">
        <v>910</v>
      </c>
    </row>
    <row r="2" spans="1:4">
      <c r="A2">
        <v>1</v>
      </c>
      <c r="B2" s="91" t="s">
        <v>354</v>
      </c>
      <c r="C2" s="91" t="s">
        <v>1203</v>
      </c>
    </row>
    <row r="3" spans="1:4">
      <c r="A3" s="29">
        <v>2</v>
      </c>
      <c r="B3" s="91" t="s">
        <v>911</v>
      </c>
      <c r="C3" s="91" t="s">
        <v>1173</v>
      </c>
    </row>
    <row r="4" spans="1:4">
      <c r="A4" s="29">
        <v>3</v>
      </c>
      <c r="B4" s="91" t="s">
        <v>145</v>
      </c>
      <c r="C4" s="91" t="s">
        <v>912</v>
      </c>
    </row>
    <row r="5" spans="1:4">
      <c r="A5" s="29">
        <v>4</v>
      </c>
      <c r="B5" s="91" t="s">
        <v>151</v>
      </c>
      <c r="C5" s="91" t="s">
        <v>1174</v>
      </c>
    </row>
    <row r="6" spans="1:4">
      <c r="A6" s="29">
        <v>5</v>
      </c>
      <c r="B6" s="91" t="s">
        <v>1157</v>
      </c>
      <c r="C6" s="91" t="s">
        <v>913</v>
      </c>
    </row>
    <row r="7" spans="1:4" s="29" customFormat="1">
      <c r="A7" s="29">
        <v>6</v>
      </c>
      <c r="B7" s="91" t="s">
        <v>907</v>
      </c>
      <c r="C7" s="91" t="s">
        <v>934</v>
      </c>
      <c r="D7" s="91"/>
    </row>
    <row r="8" spans="1:4">
      <c r="A8" s="29">
        <v>7</v>
      </c>
      <c r="B8" s="91" t="s">
        <v>154</v>
      </c>
      <c r="C8" s="91" t="s">
        <v>914</v>
      </c>
    </row>
    <row r="9" spans="1:4">
      <c r="A9" s="29">
        <v>8</v>
      </c>
      <c r="B9" s="91" t="s">
        <v>156</v>
      </c>
      <c r="C9" s="91" t="s">
        <v>915</v>
      </c>
    </row>
    <row r="10" spans="1:4">
      <c r="A10" s="29">
        <v>9</v>
      </c>
      <c r="B10" s="91" t="s">
        <v>158</v>
      </c>
      <c r="C10" s="91" t="s">
        <v>1204</v>
      </c>
    </row>
    <row r="11" spans="1:4">
      <c r="A11" s="29">
        <v>10</v>
      </c>
      <c r="B11" s="91" t="s">
        <v>1144</v>
      </c>
      <c r="C11" s="91" t="s">
        <v>917</v>
      </c>
    </row>
    <row r="12" spans="1:4">
      <c r="A12" s="29">
        <v>11</v>
      </c>
      <c r="B12" s="91" t="s">
        <v>2</v>
      </c>
      <c r="C12" s="91" t="s">
        <v>918</v>
      </c>
    </row>
    <row r="13" spans="1:4">
      <c r="A13" s="29">
        <v>12</v>
      </c>
      <c r="B13" s="91" t="s">
        <v>159</v>
      </c>
      <c r="C13" s="91" t="s">
        <v>919</v>
      </c>
    </row>
    <row r="14" spans="1:4">
      <c r="A14" s="29">
        <v>13</v>
      </c>
      <c r="B14" s="91" t="s">
        <v>920</v>
      </c>
      <c r="C14" s="91" t="s">
        <v>1175</v>
      </c>
    </row>
    <row r="15" spans="1:4">
      <c r="A15" s="29">
        <v>14</v>
      </c>
      <c r="B15" s="91" t="s">
        <v>916</v>
      </c>
      <c r="C15" s="91" t="s">
        <v>1205</v>
      </c>
    </row>
    <row r="16" spans="1:4">
      <c r="A16">
        <v>15</v>
      </c>
      <c r="B16" t="s">
        <v>668</v>
      </c>
      <c r="C16" t="s">
        <v>1206</v>
      </c>
    </row>
    <row r="17" spans="1:3">
      <c r="A17">
        <v>16</v>
      </c>
      <c r="B17" t="s">
        <v>175</v>
      </c>
      <c r="C17" t="s">
        <v>922</v>
      </c>
    </row>
    <row r="18" spans="1:3">
      <c r="A18">
        <v>17</v>
      </c>
      <c r="B18" t="s">
        <v>669</v>
      </c>
      <c r="C18" t="s">
        <v>925</v>
      </c>
    </row>
    <row r="19" spans="1:3">
      <c r="A19">
        <v>18</v>
      </c>
      <c r="B19" t="s">
        <v>184</v>
      </c>
      <c r="C19" t="s">
        <v>924</v>
      </c>
    </row>
    <row r="20" spans="1:3">
      <c r="A20">
        <v>19</v>
      </c>
      <c r="B20" t="s">
        <v>186</v>
      </c>
      <c r="C20" s="29" t="s">
        <v>1177</v>
      </c>
    </row>
    <row r="21" spans="1:3">
      <c r="A21">
        <v>20</v>
      </c>
      <c r="B21" t="s">
        <v>489</v>
      </c>
      <c r="C21" t="s">
        <v>928</v>
      </c>
    </row>
    <row r="22" spans="1:3">
      <c r="A22">
        <v>21</v>
      </c>
      <c r="B22" t="s">
        <v>175</v>
      </c>
      <c r="C22" t="s">
        <v>922</v>
      </c>
    </row>
    <row r="23" spans="1:3">
      <c r="A23">
        <v>22</v>
      </c>
      <c r="B23" t="s">
        <v>898</v>
      </c>
      <c r="C23" t="s">
        <v>932</v>
      </c>
    </row>
    <row r="24" spans="1:3">
      <c r="A24">
        <v>23</v>
      </c>
      <c r="B24" t="s">
        <v>250</v>
      </c>
      <c r="C24" t="s">
        <v>1207</v>
      </c>
    </row>
    <row r="25" spans="1:3">
      <c r="A25">
        <v>24</v>
      </c>
      <c r="B25" t="s">
        <v>252</v>
      </c>
      <c r="C25" t="s">
        <v>931</v>
      </c>
    </row>
    <row r="26" spans="1:3">
      <c r="A26">
        <v>25</v>
      </c>
      <c r="B26" t="s">
        <v>78</v>
      </c>
      <c r="C26" t="s">
        <v>933</v>
      </c>
    </row>
    <row r="27" spans="1:3">
      <c r="A27">
        <v>26</v>
      </c>
      <c r="B27" t="s">
        <v>480</v>
      </c>
      <c r="C27" s="29" t="s">
        <v>1179</v>
      </c>
    </row>
    <row r="28" spans="1:3">
      <c r="A28">
        <v>27</v>
      </c>
      <c r="B28" t="s">
        <v>257</v>
      </c>
      <c r="C28" t="s">
        <v>1101</v>
      </c>
    </row>
    <row r="29" spans="1:3">
      <c r="A29">
        <v>28</v>
      </c>
      <c r="B29" t="s">
        <v>481</v>
      </c>
      <c r="C29" s="29" t="s">
        <v>1180</v>
      </c>
    </row>
    <row r="30" spans="1:3">
      <c r="A30">
        <v>29</v>
      </c>
      <c r="B30" t="s">
        <v>258</v>
      </c>
      <c r="C30" s="91" t="s">
        <v>1181</v>
      </c>
    </row>
    <row r="31" spans="1:3">
      <c r="A31">
        <v>30</v>
      </c>
      <c r="B31" t="s">
        <v>260</v>
      </c>
      <c r="C31" t="s">
        <v>873</v>
      </c>
    </row>
    <row r="32" spans="1:3">
      <c r="A32">
        <v>31</v>
      </c>
      <c r="B32" t="s">
        <v>263</v>
      </c>
      <c r="C32" t="s">
        <v>1104</v>
      </c>
    </row>
    <row r="33" spans="1:3">
      <c r="A33">
        <v>32</v>
      </c>
      <c r="B33" t="s">
        <v>266</v>
      </c>
      <c r="C33" t="s">
        <v>1105</v>
      </c>
    </row>
    <row r="34" spans="1:3">
      <c r="A34">
        <v>33</v>
      </c>
      <c r="B34" s="91" t="s">
        <v>1165</v>
      </c>
      <c r="C34" s="91" t="s">
        <v>1166</v>
      </c>
    </row>
    <row r="35" spans="1:3">
      <c r="A35">
        <v>34</v>
      </c>
      <c r="B35" s="29" t="s">
        <v>1164</v>
      </c>
      <c r="C35" s="29" t="s">
        <v>1163</v>
      </c>
    </row>
    <row r="36" spans="1:3">
      <c r="A36">
        <v>35</v>
      </c>
      <c r="B36" t="s">
        <v>271</v>
      </c>
      <c r="C36" t="s">
        <v>1108</v>
      </c>
    </row>
    <row r="37" spans="1:3">
      <c r="A37" s="29">
        <v>36</v>
      </c>
    </row>
    <row r="38" spans="1:3">
      <c r="A38" s="29">
        <v>37</v>
      </c>
    </row>
    <row r="39" spans="1:3">
      <c r="A39" s="29">
        <v>38</v>
      </c>
    </row>
    <row r="40" spans="1:3">
      <c r="A40" s="29">
        <v>39</v>
      </c>
    </row>
    <row r="41" spans="1:3">
      <c r="A41" s="29">
        <v>40</v>
      </c>
      <c r="B41" s="91" t="s">
        <v>1216</v>
      </c>
      <c r="C41" s="91" t="s">
        <v>1217</v>
      </c>
    </row>
    <row r="42" spans="1:3">
      <c r="A42" s="29">
        <v>41</v>
      </c>
      <c r="B42" s="91" t="s">
        <v>1218</v>
      </c>
      <c r="C42" s="91" t="s">
        <v>1219</v>
      </c>
    </row>
    <row r="43" spans="1:3">
      <c r="A43" s="29">
        <v>42</v>
      </c>
      <c r="B43" t="s">
        <v>145</v>
      </c>
      <c r="C43" s="91" t="s">
        <v>912</v>
      </c>
    </row>
    <row r="44" spans="1:3">
      <c r="A44" s="29">
        <v>43</v>
      </c>
      <c r="B44" t="s">
        <v>151</v>
      </c>
      <c r="C44" s="91" t="s">
        <v>1174</v>
      </c>
    </row>
    <row r="45" spans="1:3">
      <c r="A45" s="29">
        <v>44</v>
      </c>
      <c r="B45" t="s">
        <v>290</v>
      </c>
      <c r="C45" s="91" t="s">
        <v>1220</v>
      </c>
    </row>
    <row r="46" spans="1:3">
      <c r="A46" s="29">
        <v>45</v>
      </c>
      <c r="B46" t="s">
        <v>355</v>
      </c>
      <c r="C46" s="91" t="s">
        <v>1221</v>
      </c>
    </row>
    <row r="47" spans="1:3">
      <c r="A47" s="29">
        <v>46</v>
      </c>
    </row>
    <row r="48" spans="1:3">
      <c r="A48" s="29">
        <v>47</v>
      </c>
    </row>
    <row r="49" spans="1:1">
      <c r="A49" s="29">
        <v>48</v>
      </c>
    </row>
    <row r="50" spans="1:1">
      <c r="A50" s="29">
        <v>49</v>
      </c>
    </row>
    <row r="51" spans="1:1">
      <c r="A51" s="29">
        <v>50</v>
      </c>
    </row>
    <row r="52" spans="1:1">
      <c r="A52" s="29">
        <v>51</v>
      </c>
    </row>
    <row r="53" spans="1:1">
      <c r="A53" s="29">
        <v>52</v>
      </c>
    </row>
    <row r="54" spans="1:1">
      <c r="A54" s="29">
        <v>53</v>
      </c>
    </row>
    <row r="55" spans="1:1">
      <c r="A55" s="29">
        <v>54</v>
      </c>
    </row>
    <row r="56" spans="1:1">
      <c r="A56" s="29">
        <v>55</v>
      </c>
    </row>
    <row r="57" spans="1:1">
      <c r="A57" s="29">
        <v>56</v>
      </c>
    </row>
    <row r="58" spans="1:1">
      <c r="A58" s="29">
        <v>57</v>
      </c>
    </row>
    <row r="59" spans="1:1">
      <c r="A59" s="29">
        <v>58</v>
      </c>
    </row>
    <row r="60" spans="1:1">
      <c r="A60" s="29">
        <v>59</v>
      </c>
    </row>
    <row r="61" spans="1:1">
      <c r="A61" s="29">
        <v>60</v>
      </c>
    </row>
    <row r="62" spans="1:1">
      <c r="A62" s="29">
        <v>61</v>
      </c>
    </row>
    <row r="63" spans="1:1">
      <c r="A63" s="29">
        <v>62</v>
      </c>
    </row>
    <row r="64" spans="1:1">
      <c r="A64" s="29">
        <v>63</v>
      </c>
    </row>
    <row r="65" spans="1:1">
      <c r="A65" s="29">
        <v>64</v>
      </c>
    </row>
    <row r="66" spans="1:1">
      <c r="A66" s="29">
        <v>65</v>
      </c>
    </row>
    <row r="67" spans="1:1">
      <c r="A67" s="29">
        <v>66</v>
      </c>
    </row>
    <row r="68" spans="1:1">
      <c r="A68" s="29">
        <v>67</v>
      </c>
    </row>
    <row r="69" spans="1:1">
      <c r="A69" s="29">
        <v>68</v>
      </c>
    </row>
    <row r="70" spans="1:1">
      <c r="A70" s="29">
        <v>69</v>
      </c>
    </row>
    <row r="71" spans="1:1">
      <c r="A71" s="29">
        <v>70</v>
      </c>
    </row>
    <row r="72" spans="1:1">
      <c r="A72" s="29">
        <v>71</v>
      </c>
    </row>
    <row r="73" spans="1:1">
      <c r="A73" s="29">
        <v>72</v>
      </c>
    </row>
    <row r="74" spans="1:1">
      <c r="A74" s="29">
        <v>73</v>
      </c>
    </row>
    <row r="75" spans="1:1">
      <c r="A75" s="29">
        <v>74</v>
      </c>
    </row>
    <row r="76" spans="1:1">
      <c r="A76" s="29">
        <v>75</v>
      </c>
    </row>
    <row r="77" spans="1:1">
      <c r="A77" s="29">
        <v>76</v>
      </c>
    </row>
    <row r="78" spans="1:1">
      <c r="A78" s="29">
        <v>77</v>
      </c>
    </row>
    <row r="79" spans="1:1">
      <c r="A79" s="29">
        <v>78</v>
      </c>
    </row>
    <row r="80" spans="1:1">
      <c r="A80" s="29">
        <v>79</v>
      </c>
    </row>
    <row r="81" spans="1:1">
      <c r="A81" s="29">
        <v>80</v>
      </c>
    </row>
    <row r="82" spans="1:1">
      <c r="A82" s="29">
        <v>81</v>
      </c>
    </row>
    <row r="83" spans="1:1">
      <c r="A83" s="29">
        <v>82</v>
      </c>
    </row>
    <row r="84" spans="1:1">
      <c r="A84" s="29">
        <v>83</v>
      </c>
    </row>
    <row r="85" spans="1:1">
      <c r="A85" s="29">
        <v>84</v>
      </c>
    </row>
    <row r="86" spans="1:1">
      <c r="A86" s="29">
        <v>85</v>
      </c>
    </row>
    <row r="87" spans="1:1">
      <c r="A87" s="29">
        <v>86</v>
      </c>
    </row>
    <row r="88" spans="1:1">
      <c r="A88" s="29">
        <v>87</v>
      </c>
    </row>
    <row r="89" spans="1:1">
      <c r="A89" s="29">
        <v>88</v>
      </c>
    </row>
    <row r="90" spans="1:1">
      <c r="A90" s="29">
        <v>89</v>
      </c>
    </row>
    <row r="91" spans="1:1">
      <c r="A91" s="29">
        <v>90</v>
      </c>
    </row>
    <row r="92" spans="1:1">
      <c r="A92" s="29">
        <v>91</v>
      </c>
    </row>
    <row r="93" spans="1:1">
      <c r="A93" s="29">
        <v>92</v>
      </c>
    </row>
    <row r="94" spans="1:1">
      <c r="A94" s="29">
        <v>93</v>
      </c>
    </row>
    <row r="95" spans="1:1">
      <c r="A95" s="29">
        <v>94</v>
      </c>
    </row>
    <row r="96" spans="1:1">
      <c r="A96" s="29">
        <v>95</v>
      </c>
    </row>
    <row r="97" spans="1:1">
      <c r="A97" s="29">
        <v>96</v>
      </c>
    </row>
    <row r="98" spans="1:1">
      <c r="A98" s="29">
        <v>97</v>
      </c>
    </row>
    <row r="99" spans="1:1">
      <c r="A99" s="29">
        <v>98</v>
      </c>
    </row>
    <row r="100" spans="1:1">
      <c r="A100" s="29">
        <v>99</v>
      </c>
    </row>
  </sheetData>
  <sheetProtection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AListe"/>
  <dimension ref="A1:D156"/>
  <sheetViews>
    <sheetView workbookViewId="0">
      <pane xSplit="1" ySplit="1" topLeftCell="B2" activePane="bottomRight" state="frozen"/>
      <selection activeCell="B7" sqref="B7"/>
      <selection pane="topRight" activeCell="B7" sqref="B7"/>
      <selection pane="bottomLeft" activeCell="B7" sqref="B7"/>
      <selection pane="bottomRight" activeCell="B2" sqref="B2"/>
    </sheetView>
  </sheetViews>
  <sheetFormatPr baseColWidth="10" defaultRowHeight="12.75"/>
  <cols>
    <col min="1" max="1" width="30.7109375" style="29" customWidth="1"/>
    <col min="2" max="2" width="10.7109375" style="29" customWidth="1"/>
    <col min="3" max="3" width="5.7109375" style="29" customWidth="1"/>
    <col min="4" max="4" width="8.7109375" style="29" customWidth="1"/>
    <col min="5" max="16384" width="11.42578125" style="29"/>
  </cols>
  <sheetData>
    <row r="1" spans="1:4">
      <c r="A1" s="25" t="str">
        <f>VLOOKUP(42,K_Texte,K_SprachSpalte,FALSE)</f>
        <v>ARA-Name</v>
      </c>
      <c r="B1" s="25" t="str">
        <f>VLOOKUP(43,K_Texte,K_SprachSpalte,FALSE)</f>
        <v>ARA-Nr.</v>
      </c>
      <c r="C1" s="25" t="str">
        <f>VLOOKUP(44,K_Texte,K_SprachSpalte,FALSE)</f>
        <v>Kat.</v>
      </c>
      <c r="D1" s="31" t="str">
        <f>VLOOKUP(45,K_Texte,K_SprachSpalte,FALSE)</f>
        <v>Sprache</v>
      </c>
    </row>
    <row r="2" spans="1:4">
      <c r="A2" s="91" t="str">
        <f>VLOOKUP(40,K_Texte,K_SprachSpalte,FALSE)</f>
        <v>Bitte hier ARA wählen</v>
      </c>
      <c r="B2">
        <v>0</v>
      </c>
      <c r="C2">
        <v>0</v>
      </c>
      <c r="D2" s="30" t="s">
        <v>356</v>
      </c>
    </row>
    <row r="3" spans="1:4">
      <c r="A3" s="91" t="s">
        <v>399</v>
      </c>
      <c r="B3" s="29">
        <v>354201</v>
      </c>
      <c r="C3" s="29">
        <v>0</v>
      </c>
      <c r="D3" s="30" t="s">
        <v>356</v>
      </c>
    </row>
    <row r="4" spans="1:4">
      <c r="A4" s="91" t="s">
        <v>400</v>
      </c>
      <c r="B4" s="29">
        <v>354202</v>
      </c>
      <c r="C4" s="29">
        <v>0</v>
      </c>
      <c r="D4" s="30" t="s">
        <v>356</v>
      </c>
    </row>
    <row r="5" spans="1:4">
      <c r="A5" s="91" t="s">
        <v>401</v>
      </c>
      <c r="B5" s="29">
        <v>354203</v>
      </c>
      <c r="C5" s="29">
        <v>0</v>
      </c>
      <c r="D5" s="30" t="s">
        <v>356</v>
      </c>
    </row>
    <row r="6" spans="1:4">
      <c r="A6" s="91" t="s">
        <v>291</v>
      </c>
      <c r="B6" s="29">
        <v>392101</v>
      </c>
      <c r="C6" s="29">
        <v>0</v>
      </c>
      <c r="D6" s="30" t="s">
        <v>356</v>
      </c>
    </row>
    <row r="7" spans="1:4">
      <c r="A7" s="91" t="s">
        <v>364</v>
      </c>
      <c r="B7" s="29">
        <v>392102</v>
      </c>
      <c r="C7" s="29">
        <v>0</v>
      </c>
      <c r="D7" s="30" t="s">
        <v>356</v>
      </c>
    </row>
    <row r="8" spans="1:4">
      <c r="A8" s="91" t="s">
        <v>365</v>
      </c>
      <c r="B8" s="29">
        <v>392105</v>
      </c>
      <c r="C8" s="29">
        <v>0</v>
      </c>
      <c r="D8" s="30" t="s">
        <v>356</v>
      </c>
    </row>
    <row r="9" spans="1:4">
      <c r="A9" s="91" t="s">
        <v>366</v>
      </c>
      <c r="B9" s="29">
        <v>392104</v>
      </c>
      <c r="C9" s="29">
        <v>0</v>
      </c>
      <c r="D9" s="30" t="s">
        <v>356</v>
      </c>
    </row>
    <row r="10" spans="1:4">
      <c r="A10" s="91" t="s">
        <v>367</v>
      </c>
      <c r="B10" s="29">
        <v>392103</v>
      </c>
      <c r="C10" s="29">
        <v>0</v>
      </c>
      <c r="D10" s="30" t="s">
        <v>356</v>
      </c>
    </row>
    <row r="11" spans="1:4">
      <c r="A11" s="91" t="s">
        <v>292</v>
      </c>
      <c r="B11" s="29">
        <v>368186</v>
      </c>
      <c r="C11" s="29">
        <v>8</v>
      </c>
      <c r="D11" s="30" t="s">
        <v>356</v>
      </c>
    </row>
    <row r="12" spans="1:4">
      <c r="A12" s="91" t="s">
        <v>293</v>
      </c>
      <c r="B12" s="29">
        <v>368182</v>
      </c>
      <c r="C12" s="29">
        <v>8</v>
      </c>
      <c r="D12" s="30" t="s">
        <v>356</v>
      </c>
    </row>
    <row r="13" spans="1:4">
      <c r="A13" s="91" t="s">
        <v>294</v>
      </c>
      <c r="B13" s="29">
        <v>368101</v>
      </c>
      <c r="C13" s="29">
        <v>0</v>
      </c>
      <c r="D13" s="30" t="s">
        <v>356</v>
      </c>
    </row>
    <row r="14" spans="1:4">
      <c r="A14" s="91" t="s">
        <v>295</v>
      </c>
      <c r="B14" s="29">
        <v>368184</v>
      </c>
      <c r="C14" s="29">
        <v>8</v>
      </c>
      <c r="D14" s="30" t="s">
        <v>356</v>
      </c>
    </row>
    <row r="15" spans="1:4">
      <c r="A15" s="29" t="s">
        <v>296</v>
      </c>
      <c r="B15" s="29">
        <v>368104</v>
      </c>
      <c r="C15" s="29">
        <v>0</v>
      </c>
      <c r="D15" s="29" t="s">
        <v>356</v>
      </c>
    </row>
    <row r="16" spans="1:4">
      <c r="A16" s="29" t="s">
        <v>361</v>
      </c>
      <c r="B16" s="29">
        <v>368102</v>
      </c>
      <c r="C16" s="29">
        <v>0</v>
      </c>
      <c r="D16" s="29" t="s">
        <v>356</v>
      </c>
    </row>
    <row r="17" spans="1:4">
      <c r="A17" s="29" t="s">
        <v>297</v>
      </c>
      <c r="B17" s="29">
        <v>368187</v>
      </c>
      <c r="C17" s="29">
        <v>8</v>
      </c>
      <c r="D17" s="29" t="s">
        <v>356</v>
      </c>
    </row>
    <row r="18" spans="1:4">
      <c r="A18" s="29" t="s">
        <v>298</v>
      </c>
      <c r="B18" s="29">
        <v>368185</v>
      </c>
      <c r="C18" s="29">
        <v>8</v>
      </c>
      <c r="D18" s="29" t="s">
        <v>356</v>
      </c>
    </row>
    <row r="19" spans="1:4">
      <c r="A19" s="29" t="s">
        <v>398</v>
      </c>
      <c r="B19" s="29">
        <v>368103</v>
      </c>
      <c r="C19" s="29">
        <v>0</v>
      </c>
      <c r="D19" s="29" t="s">
        <v>356</v>
      </c>
    </row>
    <row r="20" spans="1:4">
      <c r="A20" s="29" t="s">
        <v>422</v>
      </c>
      <c r="B20" s="29">
        <v>354401</v>
      </c>
      <c r="C20" s="29">
        <v>0</v>
      </c>
      <c r="D20" s="29" t="s">
        <v>356</v>
      </c>
    </row>
    <row r="21" spans="1:4">
      <c r="A21" s="29" t="s">
        <v>1222</v>
      </c>
      <c r="B21" s="29">
        <v>354402</v>
      </c>
      <c r="C21" s="29">
        <v>0</v>
      </c>
      <c r="D21" s="29" t="s">
        <v>356</v>
      </c>
    </row>
    <row r="22" spans="1:4">
      <c r="A22" s="29" t="s">
        <v>1233</v>
      </c>
      <c r="B22" s="29">
        <v>354403</v>
      </c>
      <c r="C22" s="29">
        <v>0</v>
      </c>
      <c r="D22" s="29" t="s">
        <v>356</v>
      </c>
    </row>
    <row r="23" spans="1:4">
      <c r="A23" s="29" t="s">
        <v>1228</v>
      </c>
      <c r="B23" s="29">
        <v>354404</v>
      </c>
      <c r="C23" s="29">
        <v>0</v>
      </c>
      <c r="D23" s="29" t="s">
        <v>356</v>
      </c>
    </row>
    <row r="24" spans="1:4">
      <c r="A24" s="29" t="s">
        <v>1227</v>
      </c>
      <c r="B24" s="29">
        <v>378101</v>
      </c>
      <c r="C24" s="29">
        <v>0</v>
      </c>
      <c r="D24" s="29" t="s">
        <v>356</v>
      </c>
    </row>
    <row r="25" spans="1:4">
      <c r="A25" s="29" t="s">
        <v>432</v>
      </c>
      <c r="B25" s="29">
        <v>379205</v>
      </c>
      <c r="C25" s="29">
        <v>0</v>
      </c>
      <c r="D25" s="29" t="s">
        <v>356</v>
      </c>
    </row>
    <row r="26" spans="1:4">
      <c r="A26" s="29" t="s">
        <v>1223</v>
      </c>
      <c r="B26" s="29">
        <v>379206</v>
      </c>
      <c r="C26" s="29">
        <v>0</v>
      </c>
      <c r="D26" s="29" t="s">
        <v>356</v>
      </c>
    </row>
    <row r="27" spans="1:4">
      <c r="A27" s="29" t="s">
        <v>402</v>
      </c>
      <c r="B27" s="29">
        <v>379204</v>
      </c>
      <c r="C27" s="29">
        <v>0</v>
      </c>
      <c r="D27" s="29" t="s">
        <v>356</v>
      </c>
    </row>
    <row r="28" spans="1:4">
      <c r="A28" s="29" t="s">
        <v>299</v>
      </c>
      <c r="B28" s="29">
        <v>398101</v>
      </c>
      <c r="C28" s="29">
        <v>0</v>
      </c>
      <c r="D28" s="29" t="s">
        <v>356</v>
      </c>
    </row>
    <row r="29" spans="1:4">
      <c r="A29" s="29" t="s">
        <v>300</v>
      </c>
      <c r="B29" s="29">
        <v>355101</v>
      </c>
      <c r="C29" s="29">
        <v>0</v>
      </c>
      <c r="D29" s="29" t="s">
        <v>357</v>
      </c>
    </row>
    <row r="30" spans="1:4">
      <c r="A30" s="29" t="s">
        <v>301</v>
      </c>
      <c r="B30" s="29">
        <v>356181</v>
      </c>
      <c r="C30" s="29">
        <v>8</v>
      </c>
      <c r="D30" s="29" t="s">
        <v>357</v>
      </c>
    </row>
    <row r="31" spans="1:4">
      <c r="A31" s="29" t="s">
        <v>302</v>
      </c>
      <c r="B31" s="29">
        <v>380401</v>
      </c>
      <c r="C31" s="29">
        <v>0</v>
      </c>
      <c r="D31" s="29" t="s">
        <v>357</v>
      </c>
    </row>
    <row r="32" spans="1:4">
      <c r="A32" s="29" t="s">
        <v>303</v>
      </c>
      <c r="B32" s="29">
        <v>380402</v>
      </c>
      <c r="C32" s="29">
        <v>0</v>
      </c>
      <c r="D32" s="29" t="s">
        <v>357</v>
      </c>
    </row>
    <row r="33" spans="1:4">
      <c r="A33" s="29" t="s">
        <v>403</v>
      </c>
      <c r="B33" s="29">
        <v>383701</v>
      </c>
      <c r="C33" s="29">
        <v>0</v>
      </c>
      <c r="D33" s="29" t="s">
        <v>357</v>
      </c>
    </row>
    <row r="34" spans="1:4">
      <c r="A34" s="29" t="s">
        <v>1169</v>
      </c>
      <c r="B34" s="29">
        <v>383706</v>
      </c>
      <c r="C34" s="29">
        <v>0</v>
      </c>
      <c r="D34" s="29" t="s">
        <v>357</v>
      </c>
    </row>
    <row r="35" spans="1:4">
      <c r="A35" s="29" t="s">
        <v>433</v>
      </c>
      <c r="B35" s="29">
        <v>383702</v>
      </c>
      <c r="C35" s="29">
        <v>0</v>
      </c>
      <c r="D35" s="29" t="s">
        <v>357</v>
      </c>
    </row>
    <row r="36" spans="1:4">
      <c r="A36" s="29" t="s">
        <v>1170</v>
      </c>
      <c r="B36" s="29">
        <v>383705</v>
      </c>
      <c r="C36" s="29">
        <v>0</v>
      </c>
      <c r="D36" s="29" t="s">
        <v>357</v>
      </c>
    </row>
    <row r="37" spans="1:4">
      <c r="A37" s="29" t="s">
        <v>1208</v>
      </c>
      <c r="B37" s="29">
        <v>383704</v>
      </c>
      <c r="C37" s="29">
        <v>0</v>
      </c>
      <c r="D37" s="29" t="s">
        <v>357</v>
      </c>
    </row>
    <row r="38" spans="1:4">
      <c r="A38" s="29" t="s">
        <v>1171</v>
      </c>
      <c r="B38" s="29">
        <v>383703</v>
      </c>
      <c r="C38" s="29">
        <v>0</v>
      </c>
      <c r="D38" s="29" t="s">
        <v>357</v>
      </c>
    </row>
    <row r="39" spans="1:4">
      <c r="A39" s="29" t="s">
        <v>304</v>
      </c>
      <c r="B39" s="29">
        <v>380501</v>
      </c>
      <c r="C39" s="29">
        <v>0</v>
      </c>
      <c r="D39" s="29" t="s">
        <v>357</v>
      </c>
    </row>
    <row r="40" spans="1:4">
      <c r="A40" s="29" t="s">
        <v>305</v>
      </c>
      <c r="B40" s="29">
        <v>366101</v>
      </c>
      <c r="C40" s="29">
        <v>0</v>
      </c>
      <c r="D40" s="29" t="s">
        <v>356</v>
      </c>
    </row>
    <row r="41" spans="1:4">
      <c r="A41" s="29" t="s">
        <v>306</v>
      </c>
      <c r="B41" s="29">
        <v>390101</v>
      </c>
      <c r="C41" s="29">
        <v>0</v>
      </c>
      <c r="D41" s="29" t="s">
        <v>356</v>
      </c>
    </row>
    <row r="42" spans="1:4">
      <c r="A42" s="29" t="s">
        <v>1209</v>
      </c>
      <c r="B42" s="29">
        <v>385107</v>
      </c>
      <c r="C42" s="29">
        <v>0</v>
      </c>
      <c r="D42" s="29" t="s">
        <v>356</v>
      </c>
    </row>
    <row r="43" spans="1:4">
      <c r="A43" s="29" t="s">
        <v>307</v>
      </c>
      <c r="B43" s="29">
        <v>385102</v>
      </c>
      <c r="C43" s="29">
        <v>0</v>
      </c>
      <c r="D43" s="29" t="s">
        <v>356</v>
      </c>
    </row>
    <row r="44" spans="1:4">
      <c r="A44" s="29" t="s">
        <v>308</v>
      </c>
      <c r="B44" s="29">
        <v>385103</v>
      </c>
      <c r="C44" s="29">
        <v>0</v>
      </c>
      <c r="D44" s="29" t="s">
        <v>356</v>
      </c>
    </row>
    <row r="45" spans="1:4">
      <c r="A45" s="29" t="s">
        <v>309</v>
      </c>
      <c r="B45" s="29">
        <v>385104</v>
      </c>
      <c r="C45" s="29">
        <v>0</v>
      </c>
      <c r="D45" s="29" t="s">
        <v>356</v>
      </c>
    </row>
    <row r="46" spans="1:4">
      <c r="A46" s="29" t="s">
        <v>1210</v>
      </c>
      <c r="B46" s="29">
        <v>385106</v>
      </c>
      <c r="C46" s="29">
        <v>0</v>
      </c>
      <c r="D46" s="29" t="s">
        <v>356</v>
      </c>
    </row>
    <row r="47" spans="1:4">
      <c r="A47" s="29" t="s">
        <v>358</v>
      </c>
      <c r="B47" s="29">
        <v>385105</v>
      </c>
      <c r="C47" s="29">
        <v>0</v>
      </c>
      <c r="D47" s="29" t="s">
        <v>356</v>
      </c>
    </row>
    <row r="48" spans="1:4">
      <c r="A48" s="29" t="s">
        <v>310</v>
      </c>
      <c r="B48" s="29">
        <v>398201</v>
      </c>
      <c r="C48" s="29">
        <v>0</v>
      </c>
      <c r="D48" s="29" t="s">
        <v>356</v>
      </c>
    </row>
    <row r="49" spans="1:4">
      <c r="A49" s="29" t="s">
        <v>1229</v>
      </c>
      <c r="B49" s="29">
        <v>398204</v>
      </c>
      <c r="C49" s="29">
        <v>0</v>
      </c>
      <c r="D49" s="29" t="s">
        <v>356</v>
      </c>
    </row>
    <row r="50" spans="1:4">
      <c r="A50" s="29" t="s">
        <v>1172</v>
      </c>
      <c r="B50" s="29">
        <v>398203</v>
      </c>
      <c r="C50" s="29">
        <v>0</v>
      </c>
      <c r="D50" s="29" t="s">
        <v>356</v>
      </c>
    </row>
    <row r="51" spans="1:4">
      <c r="A51" s="29" t="s">
        <v>311</v>
      </c>
      <c r="B51" s="29">
        <v>398202</v>
      </c>
      <c r="C51" s="29">
        <v>0</v>
      </c>
      <c r="D51" s="29" t="s">
        <v>356</v>
      </c>
    </row>
    <row r="52" spans="1:4">
      <c r="A52" s="29" t="s">
        <v>312</v>
      </c>
      <c r="B52" s="29">
        <v>372211</v>
      </c>
      <c r="C52" s="29">
        <v>1</v>
      </c>
      <c r="D52" s="29" t="s">
        <v>356</v>
      </c>
    </row>
    <row r="53" spans="1:4">
      <c r="A53" s="29" t="s">
        <v>353</v>
      </c>
      <c r="B53" s="29">
        <v>371301</v>
      </c>
      <c r="C53" s="29">
        <v>0</v>
      </c>
      <c r="D53" s="29" t="s">
        <v>356</v>
      </c>
    </row>
    <row r="54" spans="1:4">
      <c r="A54" s="29" t="s">
        <v>404</v>
      </c>
      <c r="B54" s="29">
        <v>371302</v>
      </c>
      <c r="C54" s="29">
        <v>0</v>
      </c>
      <c r="D54" s="29" t="s">
        <v>356</v>
      </c>
    </row>
    <row r="55" spans="1:4">
      <c r="A55" s="29" t="s">
        <v>423</v>
      </c>
      <c r="B55" s="29">
        <v>371303</v>
      </c>
      <c r="C55" s="29">
        <v>0</v>
      </c>
      <c r="D55" s="29" t="s">
        <v>356</v>
      </c>
    </row>
    <row r="56" spans="1:4">
      <c r="A56" s="29" t="s">
        <v>313</v>
      </c>
      <c r="B56" s="29">
        <v>373201</v>
      </c>
      <c r="C56" s="29">
        <v>0</v>
      </c>
      <c r="D56" s="29" t="s">
        <v>356</v>
      </c>
    </row>
    <row r="57" spans="1:4">
      <c r="A57" s="29" t="s">
        <v>392</v>
      </c>
      <c r="B57" s="29">
        <v>361903</v>
      </c>
      <c r="C57" s="29">
        <v>0</v>
      </c>
      <c r="D57" s="29" t="s">
        <v>356</v>
      </c>
    </row>
    <row r="58" spans="1:4">
      <c r="A58" s="29" t="s">
        <v>393</v>
      </c>
      <c r="B58" s="29">
        <v>361902</v>
      </c>
      <c r="C58" s="29">
        <v>0</v>
      </c>
      <c r="D58" s="29" t="s">
        <v>356</v>
      </c>
    </row>
    <row r="59" spans="1:4">
      <c r="A59" s="29" t="s">
        <v>394</v>
      </c>
      <c r="B59" s="29">
        <v>361905</v>
      </c>
      <c r="C59" s="29">
        <v>0</v>
      </c>
      <c r="D59" s="29" t="s">
        <v>356</v>
      </c>
    </row>
    <row r="60" spans="1:4">
      <c r="A60" s="29" t="s">
        <v>395</v>
      </c>
      <c r="B60" s="29">
        <v>361904</v>
      </c>
      <c r="C60" s="29">
        <v>0</v>
      </c>
      <c r="D60" s="29" t="s">
        <v>356</v>
      </c>
    </row>
    <row r="61" spans="1:4">
      <c r="A61" s="29" t="s">
        <v>396</v>
      </c>
      <c r="B61" s="29">
        <v>361901</v>
      </c>
      <c r="C61" s="29">
        <v>0</v>
      </c>
      <c r="D61" s="29" t="s">
        <v>356</v>
      </c>
    </row>
    <row r="62" spans="1:4">
      <c r="A62" s="29" t="s">
        <v>1213</v>
      </c>
      <c r="B62" s="29">
        <v>387101</v>
      </c>
      <c r="C62" s="29">
        <v>0</v>
      </c>
      <c r="D62" s="29" t="s">
        <v>356</v>
      </c>
    </row>
    <row r="63" spans="1:4">
      <c r="A63" s="29" t="s">
        <v>1214</v>
      </c>
      <c r="B63" s="29">
        <v>387102</v>
      </c>
      <c r="C63" s="29">
        <v>0</v>
      </c>
      <c r="D63" s="29" t="s">
        <v>356</v>
      </c>
    </row>
    <row r="64" spans="1:4">
      <c r="A64" s="29" t="s">
        <v>362</v>
      </c>
      <c r="B64" s="29">
        <v>395501</v>
      </c>
      <c r="C64" s="29">
        <v>0</v>
      </c>
      <c r="D64" s="29" t="s">
        <v>356</v>
      </c>
    </row>
    <row r="65" spans="1:4">
      <c r="A65" s="29" t="s">
        <v>363</v>
      </c>
      <c r="B65" s="29">
        <v>395511</v>
      </c>
      <c r="C65" s="29">
        <v>1</v>
      </c>
      <c r="D65" s="29" t="s">
        <v>356</v>
      </c>
    </row>
    <row r="66" spans="1:4">
      <c r="A66" s="29" t="s">
        <v>314</v>
      </c>
      <c r="B66" s="29">
        <v>382101</v>
      </c>
      <c r="C66" s="29">
        <v>0</v>
      </c>
      <c r="D66" s="29" t="s">
        <v>357</v>
      </c>
    </row>
    <row r="67" spans="1:4">
      <c r="A67" s="29" t="s">
        <v>368</v>
      </c>
      <c r="B67" s="29">
        <v>36180006</v>
      </c>
      <c r="C67" s="29">
        <v>0</v>
      </c>
      <c r="D67" s="29" t="s">
        <v>356</v>
      </c>
    </row>
    <row r="68" spans="1:4">
      <c r="A68" s="29" t="s">
        <v>369</v>
      </c>
      <c r="B68" s="29">
        <v>36180002</v>
      </c>
      <c r="C68" s="29">
        <v>0</v>
      </c>
      <c r="D68" s="29" t="s">
        <v>356</v>
      </c>
    </row>
    <row r="69" spans="1:4">
      <c r="A69" s="29" t="s">
        <v>370</v>
      </c>
      <c r="B69" s="29">
        <v>36180007</v>
      </c>
      <c r="C69" s="29">
        <v>0</v>
      </c>
      <c r="D69" s="29" t="s">
        <v>356</v>
      </c>
    </row>
    <row r="70" spans="1:4">
      <c r="A70" s="29" t="s">
        <v>371</v>
      </c>
      <c r="B70" s="29">
        <v>36180003</v>
      </c>
      <c r="C70" s="29">
        <v>0</v>
      </c>
      <c r="D70" s="29" t="s">
        <v>356</v>
      </c>
    </row>
    <row r="71" spans="1:4">
      <c r="A71" s="29" t="s">
        <v>372</v>
      </c>
      <c r="B71" s="29">
        <v>36180005</v>
      </c>
      <c r="C71" s="29">
        <v>0</v>
      </c>
      <c r="D71" s="29" t="s">
        <v>356</v>
      </c>
    </row>
    <row r="72" spans="1:4">
      <c r="A72" s="29" t="s">
        <v>373</v>
      </c>
      <c r="B72" s="29">
        <v>36180012</v>
      </c>
      <c r="C72" s="29">
        <v>0</v>
      </c>
      <c r="D72" s="29" t="s">
        <v>356</v>
      </c>
    </row>
    <row r="73" spans="1:4">
      <c r="A73" s="29" t="s">
        <v>405</v>
      </c>
      <c r="B73" s="29">
        <v>36180013</v>
      </c>
      <c r="C73" s="29">
        <v>0</v>
      </c>
      <c r="D73" s="29" t="s">
        <v>356</v>
      </c>
    </row>
    <row r="74" spans="1:4">
      <c r="A74" s="29" t="s">
        <v>1211</v>
      </c>
      <c r="B74" s="29">
        <v>36180011</v>
      </c>
      <c r="C74" s="29">
        <v>0</v>
      </c>
      <c r="D74" s="29" t="s">
        <v>356</v>
      </c>
    </row>
    <row r="75" spans="1:4">
      <c r="A75" s="29" t="s">
        <v>374</v>
      </c>
      <c r="B75" s="29">
        <v>36180008</v>
      </c>
      <c r="C75" s="29">
        <v>0</v>
      </c>
      <c r="D75" s="29" t="s">
        <v>356</v>
      </c>
    </row>
    <row r="76" spans="1:4">
      <c r="A76" s="29" t="s">
        <v>375</v>
      </c>
      <c r="B76" s="29">
        <v>36180004</v>
      </c>
      <c r="C76" s="29">
        <v>0</v>
      </c>
      <c r="D76" s="29" t="s">
        <v>356</v>
      </c>
    </row>
    <row r="77" spans="1:4">
      <c r="A77" s="29" t="s">
        <v>376</v>
      </c>
      <c r="B77" s="29">
        <v>36180001</v>
      </c>
      <c r="C77" s="29">
        <v>0</v>
      </c>
      <c r="D77" s="29" t="s">
        <v>356</v>
      </c>
    </row>
    <row r="78" spans="1:4">
      <c r="A78" s="29" t="s">
        <v>377</v>
      </c>
      <c r="B78" s="29">
        <v>36180009</v>
      </c>
      <c r="C78" s="29">
        <v>0</v>
      </c>
      <c r="D78" s="29" t="s">
        <v>356</v>
      </c>
    </row>
    <row r="79" spans="1:4">
      <c r="A79" s="29" t="s">
        <v>315</v>
      </c>
      <c r="B79" s="29">
        <v>389101</v>
      </c>
      <c r="C79" s="29">
        <v>0</v>
      </c>
      <c r="D79" s="29" t="s">
        <v>356</v>
      </c>
    </row>
    <row r="80" spans="1:4">
      <c r="A80" s="29" t="s">
        <v>316</v>
      </c>
      <c r="B80" s="29">
        <v>398302</v>
      </c>
      <c r="C80" s="29">
        <v>0</v>
      </c>
      <c r="D80" s="29" t="s">
        <v>356</v>
      </c>
    </row>
    <row r="81" spans="1:4">
      <c r="A81" s="29" t="s">
        <v>317</v>
      </c>
      <c r="B81" s="29">
        <v>398301</v>
      </c>
      <c r="C81" s="29">
        <v>0</v>
      </c>
      <c r="D81" s="29" t="s">
        <v>356</v>
      </c>
    </row>
    <row r="82" spans="1:4">
      <c r="A82" s="29" t="s">
        <v>318</v>
      </c>
      <c r="B82" s="29">
        <v>382202</v>
      </c>
      <c r="C82" s="29">
        <v>0</v>
      </c>
      <c r="D82" s="29" t="s">
        <v>357</v>
      </c>
    </row>
    <row r="83" spans="1:4">
      <c r="A83" s="29" t="s">
        <v>319</v>
      </c>
      <c r="B83" s="29">
        <v>382201</v>
      </c>
      <c r="C83" s="29">
        <v>0</v>
      </c>
      <c r="D83" s="29" t="s">
        <v>357</v>
      </c>
    </row>
    <row r="84" spans="1:4">
      <c r="A84" s="29" t="s">
        <v>415</v>
      </c>
      <c r="B84" s="29">
        <v>398802</v>
      </c>
      <c r="C84" s="29">
        <v>0</v>
      </c>
      <c r="D84" s="29" t="s">
        <v>356</v>
      </c>
    </row>
    <row r="85" spans="1:4">
      <c r="A85" s="29" t="s">
        <v>416</v>
      </c>
      <c r="B85" s="29">
        <v>398801</v>
      </c>
      <c r="C85" s="29">
        <v>0</v>
      </c>
      <c r="D85" s="29" t="s">
        <v>356</v>
      </c>
    </row>
    <row r="86" spans="1:4">
      <c r="A86" s="29" t="s">
        <v>320</v>
      </c>
      <c r="B86" s="29">
        <v>356101</v>
      </c>
      <c r="C86" s="29">
        <v>0</v>
      </c>
      <c r="D86" s="29" t="s">
        <v>357</v>
      </c>
    </row>
    <row r="87" spans="1:4">
      <c r="A87" s="29" t="s">
        <v>321</v>
      </c>
      <c r="B87" s="29">
        <v>372311</v>
      </c>
      <c r="C87" s="29">
        <v>1</v>
      </c>
      <c r="D87" s="29" t="s">
        <v>356</v>
      </c>
    </row>
    <row r="88" spans="1:4">
      <c r="A88" s="29" t="s">
        <v>428</v>
      </c>
      <c r="B88" s="29">
        <v>371404</v>
      </c>
      <c r="C88" s="29">
        <v>0</v>
      </c>
      <c r="D88" s="29" t="s">
        <v>356</v>
      </c>
    </row>
    <row r="89" spans="1:4">
      <c r="A89" s="29" t="s">
        <v>429</v>
      </c>
      <c r="B89" s="29">
        <v>371402</v>
      </c>
      <c r="C89" s="29">
        <v>0</v>
      </c>
      <c r="D89" s="29" t="s">
        <v>356</v>
      </c>
    </row>
    <row r="90" spans="1:4">
      <c r="A90" s="29" t="s">
        <v>430</v>
      </c>
      <c r="B90" s="29">
        <v>371403</v>
      </c>
      <c r="C90" s="29">
        <v>0</v>
      </c>
      <c r="D90" s="29" t="s">
        <v>356</v>
      </c>
    </row>
    <row r="91" spans="1:4">
      <c r="A91" s="29" t="s">
        <v>431</v>
      </c>
      <c r="B91" s="29">
        <v>371401</v>
      </c>
      <c r="C91" s="29">
        <v>0</v>
      </c>
      <c r="D91" s="29" t="s">
        <v>356</v>
      </c>
    </row>
    <row r="92" spans="1:4">
      <c r="A92" s="29" t="s">
        <v>322</v>
      </c>
      <c r="B92" s="29">
        <v>371101</v>
      </c>
      <c r="C92" s="29">
        <v>0</v>
      </c>
      <c r="D92" s="29" t="s">
        <v>356</v>
      </c>
    </row>
    <row r="93" spans="1:4">
      <c r="A93" s="29" t="s">
        <v>323</v>
      </c>
      <c r="B93" s="29">
        <v>380801</v>
      </c>
      <c r="C93" s="29">
        <v>0</v>
      </c>
      <c r="D93" s="29" t="s">
        <v>357</v>
      </c>
    </row>
    <row r="94" spans="1:4">
      <c r="A94" s="29" t="s">
        <v>378</v>
      </c>
      <c r="B94" s="29">
        <v>36720011</v>
      </c>
      <c r="C94" s="29">
        <v>0</v>
      </c>
      <c r="D94" s="29" t="s">
        <v>356</v>
      </c>
    </row>
    <row r="95" spans="1:4">
      <c r="A95" s="29" t="s">
        <v>379</v>
      </c>
      <c r="B95" s="29">
        <v>36720003</v>
      </c>
      <c r="C95" s="29">
        <v>0</v>
      </c>
      <c r="D95" s="29" t="s">
        <v>356</v>
      </c>
    </row>
    <row r="96" spans="1:4">
      <c r="A96" s="29" t="s">
        <v>414</v>
      </c>
      <c r="B96" s="29">
        <v>36720008</v>
      </c>
      <c r="C96" s="29">
        <v>0</v>
      </c>
      <c r="D96" s="29" t="s">
        <v>356</v>
      </c>
    </row>
    <row r="97" spans="1:4">
      <c r="A97" s="29" t="s">
        <v>380</v>
      </c>
      <c r="B97" s="29">
        <v>36720012</v>
      </c>
      <c r="C97" s="29">
        <v>0</v>
      </c>
      <c r="D97" s="29" t="s">
        <v>356</v>
      </c>
    </row>
    <row r="98" spans="1:4">
      <c r="A98" s="29" t="s">
        <v>1234</v>
      </c>
      <c r="B98" s="29">
        <v>36720013</v>
      </c>
      <c r="C98" s="29">
        <v>0</v>
      </c>
      <c r="D98" s="29" t="s">
        <v>356</v>
      </c>
    </row>
    <row r="99" spans="1:4">
      <c r="A99" s="29" t="s">
        <v>381</v>
      </c>
      <c r="B99" s="29">
        <v>36720005</v>
      </c>
      <c r="C99" s="29">
        <v>0</v>
      </c>
      <c r="D99" s="29" t="s">
        <v>356</v>
      </c>
    </row>
    <row r="100" spans="1:4">
      <c r="A100" s="29" t="s">
        <v>382</v>
      </c>
      <c r="B100" s="29">
        <v>36728003</v>
      </c>
      <c r="C100" s="29">
        <v>8</v>
      </c>
      <c r="D100" s="29" t="s">
        <v>356</v>
      </c>
    </row>
    <row r="101" spans="1:4">
      <c r="A101" s="29" t="s">
        <v>383</v>
      </c>
      <c r="B101" s="29">
        <v>36720010</v>
      </c>
      <c r="C101" s="29">
        <v>0</v>
      </c>
      <c r="D101" s="29" t="s">
        <v>356</v>
      </c>
    </row>
    <row r="102" spans="1:4">
      <c r="A102" s="29" t="s">
        <v>384</v>
      </c>
      <c r="B102" s="29">
        <v>36720002</v>
      </c>
      <c r="C102" s="29">
        <v>0</v>
      </c>
      <c r="D102" s="29" t="s">
        <v>356</v>
      </c>
    </row>
    <row r="103" spans="1:4">
      <c r="A103" s="29" t="s">
        <v>385</v>
      </c>
      <c r="B103" s="29">
        <v>36720006</v>
      </c>
      <c r="C103" s="29">
        <v>0</v>
      </c>
      <c r="D103" s="29" t="s">
        <v>356</v>
      </c>
    </row>
    <row r="104" spans="1:4">
      <c r="A104" s="29" t="s">
        <v>434</v>
      </c>
      <c r="B104" s="29">
        <v>36720009</v>
      </c>
      <c r="C104" s="29">
        <v>0</v>
      </c>
      <c r="D104" s="29" t="s">
        <v>356</v>
      </c>
    </row>
    <row r="105" spans="1:4">
      <c r="A105" s="29" t="s">
        <v>386</v>
      </c>
      <c r="B105" s="29">
        <v>36720004</v>
      </c>
      <c r="C105" s="29">
        <v>0</v>
      </c>
      <c r="D105" s="29" t="s">
        <v>356</v>
      </c>
    </row>
    <row r="106" spans="1:4">
      <c r="A106" s="29" t="s">
        <v>387</v>
      </c>
      <c r="B106" s="29">
        <v>36720001</v>
      </c>
      <c r="C106" s="29">
        <v>0</v>
      </c>
      <c r="D106" s="29" t="s">
        <v>356</v>
      </c>
    </row>
    <row r="107" spans="1:4">
      <c r="A107" s="29" t="s">
        <v>424</v>
      </c>
      <c r="B107" s="29">
        <v>36720007</v>
      </c>
      <c r="C107" s="29">
        <v>0</v>
      </c>
      <c r="D107" s="29" t="s">
        <v>356</v>
      </c>
    </row>
    <row r="108" spans="1:4">
      <c r="A108" s="29" t="s">
        <v>324</v>
      </c>
      <c r="B108" s="29">
        <v>375201</v>
      </c>
      <c r="C108" s="29">
        <v>0</v>
      </c>
      <c r="D108" s="29" t="s">
        <v>356</v>
      </c>
    </row>
    <row r="109" spans="1:4">
      <c r="A109" s="29" t="s">
        <v>1215</v>
      </c>
      <c r="B109" s="29">
        <v>378802</v>
      </c>
      <c r="C109" s="29">
        <v>0</v>
      </c>
      <c r="D109" s="29" t="s">
        <v>356</v>
      </c>
    </row>
    <row r="110" spans="1:4">
      <c r="A110" s="29" t="s">
        <v>360</v>
      </c>
      <c r="B110" s="29">
        <v>396201</v>
      </c>
      <c r="C110" s="29">
        <v>0</v>
      </c>
      <c r="D110" s="29" t="s">
        <v>356</v>
      </c>
    </row>
    <row r="111" spans="1:4">
      <c r="A111" s="29" t="s">
        <v>325</v>
      </c>
      <c r="B111" s="29">
        <v>358201</v>
      </c>
      <c r="C111" s="29">
        <v>0</v>
      </c>
      <c r="D111" s="29" t="s">
        <v>356</v>
      </c>
    </row>
    <row r="112" spans="1:4">
      <c r="A112" s="29" t="s">
        <v>406</v>
      </c>
      <c r="B112" s="29">
        <v>376204</v>
      </c>
      <c r="C112" s="29">
        <v>0</v>
      </c>
      <c r="D112" s="29" t="s">
        <v>356</v>
      </c>
    </row>
    <row r="113" spans="1:4">
      <c r="A113" s="29" t="s">
        <v>407</v>
      </c>
      <c r="B113" s="29">
        <v>376207</v>
      </c>
      <c r="C113" s="29">
        <v>0</v>
      </c>
      <c r="D113" s="29" t="s">
        <v>356</v>
      </c>
    </row>
    <row r="114" spans="1:4">
      <c r="A114" s="29" t="s">
        <v>408</v>
      </c>
      <c r="B114" s="29">
        <v>376203</v>
      </c>
      <c r="C114" s="29">
        <v>0</v>
      </c>
      <c r="D114" s="29" t="s">
        <v>356</v>
      </c>
    </row>
    <row r="115" spans="1:4">
      <c r="A115" s="29" t="s">
        <v>409</v>
      </c>
      <c r="B115" s="29">
        <v>376205</v>
      </c>
      <c r="C115" s="29">
        <v>0</v>
      </c>
      <c r="D115" s="29" t="s">
        <v>356</v>
      </c>
    </row>
    <row r="116" spans="1:4">
      <c r="A116" s="29" t="s">
        <v>359</v>
      </c>
      <c r="B116" s="29">
        <v>376202</v>
      </c>
      <c r="C116" s="29">
        <v>0</v>
      </c>
      <c r="D116" s="29" t="s">
        <v>356</v>
      </c>
    </row>
    <row r="117" spans="1:4">
      <c r="A117" s="29" t="s">
        <v>326</v>
      </c>
      <c r="B117" s="29">
        <v>376201</v>
      </c>
      <c r="C117" s="29">
        <v>0</v>
      </c>
      <c r="D117" s="29" t="s">
        <v>356</v>
      </c>
    </row>
    <row r="118" spans="1:4">
      <c r="A118" s="29" t="s">
        <v>410</v>
      </c>
      <c r="B118" s="29">
        <v>376206</v>
      </c>
      <c r="C118" s="29">
        <v>0</v>
      </c>
      <c r="D118" s="29" t="s">
        <v>356</v>
      </c>
    </row>
    <row r="119" spans="1:4">
      <c r="A119" s="29" t="s">
        <v>327</v>
      </c>
      <c r="B119" s="29">
        <v>397201</v>
      </c>
      <c r="C119" s="29">
        <v>0</v>
      </c>
      <c r="D119" s="29" t="s">
        <v>356</v>
      </c>
    </row>
    <row r="120" spans="1:4">
      <c r="A120" s="29" t="s">
        <v>328</v>
      </c>
      <c r="B120" s="29">
        <v>378902</v>
      </c>
      <c r="C120" s="29">
        <v>0</v>
      </c>
      <c r="D120" s="29" t="s">
        <v>356</v>
      </c>
    </row>
    <row r="121" spans="1:4">
      <c r="A121" s="29" t="s">
        <v>1212</v>
      </c>
      <c r="B121" s="29">
        <v>378904</v>
      </c>
      <c r="C121" s="29">
        <v>0</v>
      </c>
      <c r="D121" s="29" t="s">
        <v>356</v>
      </c>
    </row>
    <row r="122" spans="1:4">
      <c r="A122" s="29" t="s">
        <v>397</v>
      </c>
      <c r="B122" s="29">
        <v>378903</v>
      </c>
      <c r="C122" s="29">
        <v>0</v>
      </c>
      <c r="D122" s="29" t="s">
        <v>356</v>
      </c>
    </row>
    <row r="123" spans="1:4">
      <c r="A123" s="29" t="s">
        <v>1226</v>
      </c>
      <c r="B123" s="29">
        <v>378905</v>
      </c>
      <c r="C123" s="29">
        <v>0</v>
      </c>
      <c r="D123" s="29" t="s">
        <v>356</v>
      </c>
    </row>
    <row r="124" spans="1:4">
      <c r="A124" s="29" t="s">
        <v>329</v>
      </c>
      <c r="B124" s="29">
        <v>379001</v>
      </c>
      <c r="C124" s="29">
        <v>0</v>
      </c>
      <c r="D124" s="29" t="s">
        <v>356</v>
      </c>
    </row>
    <row r="125" spans="1:4">
      <c r="A125" s="29" t="s">
        <v>330</v>
      </c>
      <c r="B125" s="29">
        <v>369501</v>
      </c>
      <c r="C125" s="29">
        <v>0</v>
      </c>
      <c r="D125" s="29" t="s">
        <v>356</v>
      </c>
    </row>
    <row r="126" spans="1:4">
      <c r="A126" s="29" t="s">
        <v>331</v>
      </c>
      <c r="B126" s="29">
        <v>398501</v>
      </c>
      <c r="C126" s="29">
        <v>0</v>
      </c>
      <c r="D126" s="29" t="s">
        <v>356</v>
      </c>
    </row>
    <row r="127" spans="1:4">
      <c r="A127" s="29" t="s">
        <v>1230</v>
      </c>
      <c r="B127" s="29">
        <v>398502</v>
      </c>
      <c r="C127" s="29">
        <v>0</v>
      </c>
      <c r="D127" s="29" t="s">
        <v>356</v>
      </c>
    </row>
    <row r="128" spans="1:4">
      <c r="A128" s="29" t="s">
        <v>1231</v>
      </c>
      <c r="B128" s="29">
        <v>354306</v>
      </c>
      <c r="C128" s="29">
        <v>0</v>
      </c>
      <c r="D128" s="29" t="s">
        <v>356</v>
      </c>
    </row>
    <row r="129" spans="1:4">
      <c r="A129" s="29" t="s">
        <v>1232</v>
      </c>
      <c r="B129" s="29">
        <v>354307</v>
      </c>
      <c r="C129" s="29">
        <v>0</v>
      </c>
      <c r="D129" s="29" t="s">
        <v>356</v>
      </c>
    </row>
    <row r="130" spans="1:4">
      <c r="A130" s="29" t="s">
        <v>417</v>
      </c>
      <c r="B130" s="29">
        <v>354302</v>
      </c>
      <c r="C130" s="29">
        <v>0</v>
      </c>
      <c r="D130" s="29" t="s">
        <v>356</v>
      </c>
    </row>
    <row r="131" spans="1:4">
      <c r="A131" s="29" t="s">
        <v>418</v>
      </c>
      <c r="B131" s="29">
        <v>354301</v>
      </c>
      <c r="C131" s="29">
        <v>0</v>
      </c>
      <c r="D131" s="29" t="s">
        <v>356</v>
      </c>
    </row>
    <row r="132" spans="1:4">
      <c r="A132" s="29" t="s">
        <v>419</v>
      </c>
      <c r="B132" s="29">
        <v>354303</v>
      </c>
      <c r="C132" s="29">
        <v>0</v>
      </c>
      <c r="D132" s="29" t="s">
        <v>356</v>
      </c>
    </row>
    <row r="133" spans="1:4">
      <c r="A133" s="29" t="s">
        <v>420</v>
      </c>
      <c r="B133" s="29">
        <v>354304</v>
      </c>
      <c r="C133" s="29">
        <v>0</v>
      </c>
      <c r="D133" s="29" t="s">
        <v>356</v>
      </c>
    </row>
    <row r="134" spans="1:4">
      <c r="A134" s="29" t="s">
        <v>421</v>
      </c>
      <c r="B134" s="29">
        <v>354305</v>
      </c>
      <c r="C134" s="29">
        <v>0</v>
      </c>
      <c r="D134" s="29" t="s">
        <v>356</v>
      </c>
    </row>
    <row r="135" spans="1:4">
      <c r="A135" s="29" t="s">
        <v>425</v>
      </c>
      <c r="B135" s="29">
        <v>366801</v>
      </c>
      <c r="C135" s="29">
        <v>0</v>
      </c>
      <c r="D135" s="29" t="s">
        <v>356</v>
      </c>
    </row>
    <row r="136" spans="1:4">
      <c r="A136" s="29" t="s">
        <v>332</v>
      </c>
      <c r="B136" s="29">
        <v>394511</v>
      </c>
      <c r="C136" s="29">
        <v>1</v>
      </c>
      <c r="D136" s="29" t="s">
        <v>356</v>
      </c>
    </row>
    <row r="137" spans="1:4">
      <c r="A137" s="29" t="s">
        <v>333</v>
      </c>
      <c r="B137" s="29">
        <v>373402</v>
      </c>
      <c r="C137" s="29">
        <v>0</v>
      </c>
      <c r="D137" s="29" t="s">
        <v>356</v>
      </c>
    </row>
    <row r="138" spans="1:4">
      <c r="A138" s="29" t="s">
        <v>334</v>
      </c>
      <c r="B138" s="29">
        <v>398701</v>
      </c>
      <c r="C138" s="29">
        <v>0</v>
      </c>
      <c r="D138" s="29" t="s">
        <v>356</v>
      </c>
    </row>
    <row r="139" spans="1:4">
      <c r="A139" s="29" t="s">
        <v>427</v>
      </c>
      <c r="B139" s="29">
        <v>366901</v>
      </c>
      <c r="C139" s="29">
        <v>0</v>
      </c>
      <c r="D139" s="29" t="s">
        <v>356</v>
      </c>
    </row>
    <row r="140" spans="1:4">
      <c r="A140" s="29" t="s">
        <v>335</v>
      </c>
      <c r="B140" s="29">
        <v>398601</v>
      </c>
      <c r="C140" s="29">
        <v>0</v>
      </c>
      <c r="D140" s="29" t="s">
        <v>356</v>
      </c>
    </row>
    <row r="141" spans="1:4">
      <c r="A141" s="29" t="s">
        <v>336</v>
      </c>
      <c r="B141" s="29">
        <v>398602</v>
      </c>
      <c r="C141" s="29">
        <v>0</v>
      </c>
      <c r="D141" s="29" t="s">
        <v>356</v>
      </c>
    </row>
    <row r="142" spans="1:4">
      <c r="A142" s="29" t="s">
        <v>337</v>
      </c>
      <c r="B142" s="29">
        <v>360301</v>
      </c>
      <c r="C142" s="29">
        <v>0</v>
      </c>
      <c r="D142" s="29" t="s">
        <v>356</v>
      </c>
    </row>
    <row r="143" spans="1:4">
      <c r="A143" s="29" t="s">
        <v>1235</v>
      </c>
      <c r="B143" s="29">
        <v>360303</v>
      </c>
      <c r="C143" s="29">
        <v>0</v>
      </c>
      <c r="D143" s="29" t="s">
        <v>356</v>
      </c>
    </row>
    <row r="144" spans="1:4">
      <c r="A144" s="29" t="s">
        <v>411</v>
      </c>
      <c r="B144" s="29">
        <v>360302</v>
      </c>
      <c r="C144" s="29">
        <v>0</v>
      </c>
      <c r="D144" s="29" t="s">
        <v>356</v>
      </c>
    </row>
    <row r="145" spans="1:4">
      <c r="A145" s="29" t="s">
        <v>388</v>
      </c>
      <c r="B145" s="29">
        <v>376402</v>
      </c>
      <c r="C145" s="29">
        <v>0</v>
      </c>
      <c r="D145" s="29" t="s">
        <v>356</v>
      </c>
    </row>
    <row r="146" spans="1:4">
      <c r="A146" s="29" t="s">
        <v>389</v>
      </c>
      <c r="B146" s="29">
        <v>376401</v>
      </c>
      <c r="C146" s="29">
        <v>0</v>
      </c>
      <c r="D146" s="29" t="s">
        <v>356</v>
      </c>
    </row>
    <row r="147" spans="1:4">
      <c r="A147" s="29" t="s">
        <v>390</v>
      </c>
      <c r="B147" s="29">
        <v>376403</v>
      </c>
      <c r="C147" s="29">
        <v>0</v>
      </c>
      <c r="D147" s="29" t="s">
        <v>356</v>
      </c>
    </row>
    <row r="148" spans="1:4">
      <c r="A148" s="29" t="s">
        <v>391</v>
      </c>
      <c r="B148" s="29">
        <v>376404</v>
      </c>
      <c r="C148" s="29">
        <v>0</v>
      </c>
      <c r="D148" s="29" t="s">
        <v>356</v>
      </c>
    </row>
    <row r="149" spans="1:4">
      <c r="A149" s="29" t="s">
        <v>338</v>
      </c>
      <c r="B149" s="29">
        <v>350602</v>
      </c>
      <c r="C149" s="29">
        <v>0</v>
      </c>
      <c r="D149" s="29" t="s">
        <v>356</v>
      </c>
    </row>
    <row r="150" spans="1:4">
      <c r="A150" s="29" t="s">
        <v>339</v>
      </c>
      <c r="B150" s="29">
        <v>350601</v>
      </c>
      <c r="C150" s="29">
        <v>0</v>
      </c>
      <c r="D150" s="29" t="s">
        <v>356</v>
      </c>
    </row>
    <row r="151" spans="1:4">
      <c r="A151" s="29" t="s">
        <v>340</v>
      </c>
      <c r="B151" s="29">
        <v>374601</v>
      </c>
      <c r="C151" s="29">
        <v>0</v>
      </c>
      <c r="D151" s="29" t="s">
        <v>356</v>
      </c>
    </row>
    <row r="152" spans="1:4">
      <c r="A152" s="29" t="s">
        <v>341</v>
      </c>
      <c r="B152" s="29">
        <v>374602</v>
      </c>
      <c r="C152" s="29">
        <v>0</v>
      </c>
      <c r="D152" s="29" t="s">
        <v>356</v>
      </c>
    </row>
    <row r="153" spans="1:4">
      <c r="A153" s="29" t="s">
        <v>412</v>
      </c>
      <c r="B153" s="29">
        <v>374603</v>
      </c>
      <c r="C153" s="29">
        <v>0</v>
      </c>
      <c r="D153" s="29" t="s">
        <v>356</v>
      </c>
    </row>
    <row r="154" spans="1:4">
      <c r="A154" s="29" t="s">
        <v>413</v>
      </c>
      <c r="B154" s="29">
        <v>374604</v>
      </c>
      <c r="C154" s="29">
        <v>0</v>
      </c>
      <c r="D154" s="29" t="s">
        <v>356</v>
      </c>
    </row>
    <row r="155" spans="1:4">
      <c r="A155" s="29" t="s">
        <v>342</v>
      </c>
      <c r="B155" s="29">
        <v>371201</v>
      </c>
      <c r="C155" s="29">
        <v>0</v>
      </c>
      <c r="D155" s="29" t="s">
        <v>356</v>
      </c>
    </row>
    <row r="156" spans="1:4">
      <c r="A156" s="29" t="str">
        <f>VLOOKUP(41,K_Texte,K_SprachSpalte,FALSE)</f>
        <v>nicht aufgeführt</v>
      </c>
      <c r="B156" s="29">
        <v>999999</v>
      </c>
      <c r="C156" s="29">
        <v>0</v>
      </c>
      <c r="D156" s="29" t="s">
        <v>356</v>
      </c>
    </row>
  </sheetData>
  <sheetProtection sheet="1" objects="1" scenarios="1"/>
  <phoneticPr fontId="10" type="noConversion"/>
  <printOptions gridLines="1"/>
  <pageMargins left="0.78740157480314965" right="0.39370078740157483" top="0.78740157480314965" bottom="0.78740157480314965" header="0.39370078740157483" footer="0.39370078740157483"/>
  <pageSetup paperSize="9" orientation="portrait" r:id="rId1"/>
  <headerFooter alignWithMargins="0">
    <oddHeader>&amp;L&amp;"Arial,Fett"&amp;14ARA-Liste 2018</oddHeader>
    <oddFooter>&amp;LANU/A/Ho&amp;CSeite &amp;P / &amp;N&amp;R&amp;8&amp;Z&amp;F, &amp;A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analnetz"/>
  <dimension ref="A1:B4"/>
  <sheetViews>
    <sheetView workbookViewId="0">
      <pane xSplit="1" ySplit="1" topLeftCell="B2" activePane="bottomRight" state="frozen"/>
      <selection activeCell="B7" sqref="B7"/>
      <selection pane="topRight" activeCell="B7" sqref="B7"/>
      <selection pane="bottomLeft" activeCell="B7" sqref="B7"/>
      <selection pane="bottomRight" activeCell="B3" sqref="B3"/>
    </sheetView>
  </sheetViews>
  <sheetFormatPr baseColWidth="10" defaultRowHeight="12.75"/>
  <cols>
    <col min="1" max="1" width="7.7109375" style="17" customWidth="1"/>
    <col min="2" max="2" width="50.7109375" customWidth="1"/>
  </cols>
  <sheetData>
    <row r="1" spans="1:2" s="25" customFormat="1">
      <c r="A1" s="26" t="s">
        <v>289</v>
      </c>
      <c r="B1" s="25" t="s">
        <v>2</v>
      </c>
    </row>
    <row r="2" spans="1:2">
      <c r="A2" s="28">
        <v>0</v>
      </c>
      <c r="B2" s="91" t="str">
        <f>IF(Eingabe!$J$2, "Bitte hier 'Unterhalt Kanalnetz' wählen", "prego scelga qui 'Manutenzione canalizzazione'")</f>
        <v>Bitte hier 'Unterhalt Kanalnetz' wählen</v>
      </c>
    </row>
    <row r="3" spans="1:2">
      <c r="A3" s="28">
        <v>1</v>
      </c>
      <c r="B3" t="str">
        <f>IF(Eingabe!$J$2, "in untenstehenden Beträgen berücksichtigt (1)", "considerato nei contributi sottostanti (1)")</f>
        <v>in untenstehenden Beträgen berücksichtigt (1)</v>
      </c>
    </row>
    <row r="4" spans="1:2">
      <c r="A4" s="28">
        <v>2</v>
      </c>
      <c r="B4" t="str">
        <f>IF(Eingabe!$J$2, "in untenstehenden Beträgen nicht berücksichtigt (2)", "non considerato nei contributi sottostanti (2)")</f>
        <v>in untenstehenden Beträgen nicht berücksichtigt (2)</v>
      </c>
    </row>
  </sheetData>
  <sheetProtection algorithmName="SHA-512" hashValue="cBdCZcg7N+kwImmCkzxMU3C+B00SwBoqxbub1l0DclayKbnZUp5wAbHIxHM4/m0vj/o6SqM6jii8TGs+sEhlDQ==" saltValue="mJtFeV3CaOB1zJIpVwv6uQ==" spinCount="100000" sheet="1" objects="1" scenarios="1"/>
  <phoneticPr fontId="10"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usgabe"/>
  <dimension ref="A1:BU2"/>
  <sheetViews>
    <sheetView workbookViewId="0">
      <pane xSplit="4" ySplit="1" topLeftCell="E2" activePane="bottomRight" state="frozen"/>
      <selection activeCell="B7" sqref="B7"/>
      <selection pane="topRight" activeCell="B7" sqref="B7"/>
      <selection pane="bottomLeft" activeCell="B7" sqref="B7"/>
      <selection pane="bottomRight" activeCell="E2" sqref="E2"/>
    </sheetView>
  </sheetViews>
  <sheetFormatPr baseColWidth="10" defaultRowHeight="12.75"/>
  <cols>
    <col min="1" max="2" width="10.7109375" customWidth="1"/>
    <col min="3" max="3" width="25.7109375" customWidth="1"/>
    <col min="4" max="4" width="10.28515625" customWidth="1"/>
    <col min="7" max="15" width="8.5703125" customWidth="1"/>
    <col min="16" max="16" width="9.5703125" customWidth="1"/>
    <col min="17" max="17" width="10.5703125" customWidth="1"/>
    <col min="18" max="24" width="8.5703125" customWidth="1"/>
    <col min="25" max="25" width="9.7109375" customWidth="1"/>
    <col min="26" max="42" width="8.5703125" customWidth="1"/>
    <col min="43" max="43" width="10.5703125" customWidth="1"/>
    <col min="44" max="51" width="8.5703125" customWidth="1"/>
    <col min="52" max="52" width="9.7109375" customWidth="1"/>
    <col min="53" max="55" width="8.5703125" customWidth="1"/>
    <col min="56" max="56" width="9.5703125" customWidth="1"/>
    <col min="57" max="61" width="8.5703125" customWidth="1"/>
    <col min="62" max="63" width="8.7109375" customWidth="1"/>
    <col min="64" max="64" width="8.5703125" customWidth="1"/>
    <col min="65" max="65" width="11" customWidth="1"/>
    <col min="66" max="66" width="10.28515625" customWidth="1"/>
    <col min="67" max="71" width="10.42578125" customWidth="1"/>
    <col min="72" max="73" width="10.28515625" customWidth="1"/>
  </cols>
  <sheetData>
    <row r="1" spans="1:73">
      <c r="A1" t="s">
        <v>278</v>
      </c>
      <c r="B1" t="s">
        <v>279</v>
      </c>
      <c r="C1" t="s">
        <v>148</v>
      </c>
      <c r="D1" t="s">
        <v>155</v>
      </c>
      <c r="E1" t="s">
        <v>150</v>
      </c>
      <c r="F1" t="s">
        <v>157</v>
      </c>
      <c r="G1" t="s">
        <v>161</v>
      </c>
      <c r="H1" t="s">
        <v>163</v>
      </c>
      <c r="I1" t="s">
        <v>165</v>
      </c>
      <c r="J1" t="s">
        <v>168</v>
      </c>
      <c r="K1" t="s">
        <v>170</v>
      </c>
      <c r="L1" t="s">
        <v>171</v>
      </c>
      <c r="M1" t="s">
        <v>174</v>
      </c>
      <c r="N1" t="s">
        <v>178</v>
      </c>
      <c r="O1" t="s">
        <v>180</v>
      </c>
      <c r="P1" t="s">
        <v>181</v>
      </c>
      <c r="Q1" t="s">
        <v>183</v>
      </c>
      <c r="R1" t="s">
        <v>185</v>
      </c>
      <c r="S1" t="s">
        <v>188</v>
      </c>
      <c r="T1" t="s">
        <v>190</v>
      </c>
      <c r="U1" t="s">
        <v>191</v>
      </c>
      <c r="V1" t="s">
        <v>192</v>
      </c>
      <c r="W1" t="s">
        <v>194</v>
      </c>
      <c r="X1" t="s">
        <v>195</v>
      </c>
      <c r="Y1" t="s">
        <v>197</v>
      </c>
      <c r="Z1" t="s">
        <v>199</v>
      </c>
      <c r="AA1" t="s">
        <v>200</v>
      </c>
      <c r="AB1" t="s">
        <v>201</v>
      </c>
      <c r="AC1" t="s">
        <v>203</v>
      </c>
      <c r="AD1" t="s">
        <v>205</v>
      </c>
      <c r="AE1" t="s">
        <v>207</v>
      </c>
      <c r="AF1" t="s">
        <v>209</v>
      </c>
      <c r="AG1" t="s">
        <v>210</v>
      </c>
      <c r="AH1" t="s">
        <v>211</v>
      </c>
      <c r="AI1" t="s">
        <v>212</v>
      </c>
      <c r="AJ1" t="s">
        <v>213</v>
      </c>
      <c r="AK1" t="s">
        <v>215</v>
      </c>
      <c r="AL1" t="s">
        <v>217</v>
      </c>
      <c r="AM1" t="s">
        <v>219</v>
      </c>
      <c r="AN1" t="s">
        <v>220</v>
      </c>
      <c r="AO1" t="s">
        <v>221</v>
      </c>
      <c r="AP1" t="s">
        <v>222</v>
      </c>
      <c r="AQ1" t="s">
        <v>224</v>
      </c>
      <c r="AR1" t="s">
        <v>225</v>
      </c>
      <c r="AS1" t="s">
        <v>227</v>
      </c>
      <c r="AT1" t="s">
        <v>229</v>
      </c>
      <c r="AU1" t="s">
        <v>231</v>
      </c>
      <c r="AV1" t="s">
        <v>233</v>
      </c>
      <c r="AW1" t="s">
        <v>235</v>
      </c>
      <c r="AX1" t="s">
        <v>237</v>
      </c>
      <c r="AY1" t="s">
        <v>239</v>
      </c>
      <c r="AZ1" t="s">
        <v>241</v>
      </c>
      <c r="BA1" t="s">
        <v>243</v>
      </c>
      <c r="BB1" t="s">
        <v>245</v>
      </c>
      <c r="BC1" t="s">
        <v>247</v>
      </c>
      <c r="BD1" t="s">
        <v>248</v>
      </c>
      <c r="BE1" t="s">
        <v>249</v>
      </c>
      <c r="BF1" t="s">
        <v>251</v>
      </c>
      <c r="BG1" t="s">
        <v>254</v>
      </c>
      <c r="BH1" t="s">
        <v>256</v>
      </c>
      <c r="BI1" t="s">
        <v>259</v>
      </c>
      <c r="BJ1" t="s">
        <v>261</v>
      </c>
      <c r="BK1" t="s">
        <v>262</v>
      </c>
      <c r="BL1" t="s">
        <v>265</v>
      </c>
      <c r="BM1" t="s">
        <v>280</v>
      </c>
      <c r="BN1" t="s">
        <v>281</v>
      </c>
      <c r="BO1" t="s">
        <v>282</v>
      </c>
      <c r="BP1" t="s">
        <v>283</v>
      </c>
      <c r="BQ1" t="s">
        <v>284</v>
      </c>
      <c r="BR1" t="s">
        <v>285</v>
      </c>
      <c r="BS1" t="s">
        <v>286</v>
      </c>
      <c r="BT1" t="s">
        <v>287</v>
      </c>
      <c r="BU1" t="s">
        <v>288</v>
      </c>
    </row>
    <row r="2" spans="1:73">
      <c r="A2">
        <f>Eingabe!D4</f>
        <v>0</v>
      </c>
      <c r="B2">
        <f>Eingabe!D4</f>
        <v>0</v>
      </c>
      <c r="C2" t="str">
        <f>Eingabe!D3</f>
        <v>Bitte hier ARA wählen</v>
      </c>
      <c r="D2" s="1">
        <f>Eingabe!D6</f>
        <v>2025</v>
      </c>
      <c r="E2">
        <f>Eingabe!K5</f>
        <v>0</v>
      </c>
      <c r="F2">
        <f>Eingabe!D7</f>
        <v>0</v>
      </c>
      <c r="G2" s="1">
        <f>Eingabe!C11</f>
        <v>0</v>
      </c>
      <c r="H2" s="1">
        <f>Eingabe!C12</f>
        <v>0</v>
      </c>
      <c r="I2" s="1">
        <f>Eingabe!C13</f>
        <v>0</v>
      </c>
      <c r="J2" s="1">
        <f>Eingabe!C14</f>
        <v>0</v>
      </c>
      <c r="K2" s="1">
        <f>Eingabe!C15</f>
        <v>0</v>
      </c>
      <c r="L2" s="1">
        <f>Eingabe!C16</f>
        <v>0</v>
      </c>
      <c r="M2" s="1">
        <f>Eingabe!D17</f>
        <v>0</v>
      </c>
      <c r="N2" s="1">
        <f>Eingabe!C19</f>
        <v>0</v>
      </c>
      <c r="O2" s="1">
        <f>Eingabe!C20</f>
        <v>0</v>
      </c>
      <c r="P2" s="1">
        <f>Eingabe!C21</f>
        <v>0</v>
      </c>
      <c r="Q2" s="1">
        <f>Eingabe!D22</f>
        <v>0</v>
      </c>
      <c r="R2" s="1">
        <f>Eingabe!D23</f>
        <v>0</v>
      </c>
      <c r="S2" s="1">
        <f>Eingabe!C25</f>
        <v>0</v>
      </c>
      <c r="T2" s="1">
        <f>Eingabe!C30</f>
        <v>0</v>
      </c>
      <c r="U2" s="1">
        <f>Eingabe!C31</f>
        <v>0</v>
      </c>
      <c r="V2" s="1">
        <f>Eingabe!C32</f>
        <v>0</v>
      </c>
      <c r="W2" s="1">
        <f>Eingabe!C33</f>
        <v>0</v>
      </c>
      <c r="X2" s="1">
        <f>Eingabe!C34</f>
        <v>0</v>
      </c>
      <c r="Y2" s="1">
        <f>Eingabe!C35</f>
        <v>0</v>
      </c>
      <c r="Z2" s="1">
        <f>Eingabe!D36</f>
        <v>0</v>
      </c>
      <c r="AA2" s="1">
        <f>Eingabe!C26</f>
        <v>0</v>
      </c>
      <c r="AB2" s="1">
        <f>Eingabe!C27</f>
        <v>0</v>
      </c>
      <c r="AC2" s="1">
        <f>Eingabe!C28</f>
        <v>0</v>
      </c>
      <c r="AD2" s="1">
        <f>Eingabe!D29</f>
        <v>0</v>
      </c>
      <c r="AE2" s="1">
        <f>Eingabe!C37</f>
        <v>0</v>
      </c>
      <c r="AF2" s="1">
        <f>Eingabe!C38</f>
        <v>0</v>
      </c>
      <c r="AG2" s="1">
        <f>Eingabe!C39</f>
        <v>0</v>
      </c>
      <c r="AH2" s="1">
        <f>Eingabe!C40</f>
        <v>0</v>
      </c>
      <c r="AI2" s="1">
        <f>Eingabe!C41</f>
        <v>0</v>
      </c>
      <c r="AJ2" s="1">
        <f>Eingabe!C42</f>
        <v>0</v>
      </c>
      <c r="AK2" s="1">
        <f>Eingabe!C43</f>
        <v>0</v>
      </c>
      <c r="AL2" s="1">
        <f>Eingabe!D44</f>
        <v>0</v>
      </c>
      <c r="AM2" s="1">
        <f>Eingabe!C45</f>
        <v>0</v>
      </c>
      <c r="AN2" s="1">
        <f>Eingabe!C46</f>
        <v>0</v>
      </c>
      <c r="AO2" s="1">
        <f>Eingabe!C47</f>
        <v>0</v>
      </c>
      <c r="AP2" s="1">
        <f>Eingabe!C48</f>
        <v>0</v>
      </c>
      <c r="AQ2" s="1">
        <f>Eingabe!D49</f>
        <v>0</v>
      </c>
      <c r="AR2" s="1">
        <f>Eingabe!D50</f>
        <v>0</v>
      </c>
      <c r="AS2" s="1">
        <f>Eingabe!C52</f>
        <v>0</v>
      </c>
      <c r="AT2" s="1">
        <f>Eingabe!C53</f>
        <v>0</v>
      </c>
      <c r="AU2" s="1">
        <f>Eingabe!C54</f>
        <v>0</v>
      </c>
      <c r="AV2" s="1">
        <f>Eingabe!C55</f>
        <v>0</v>
      </c>
      <c r="AW2" s="1">
        <f>Eingabe!C56</f>
        <v>0</v>
      </c>
      <c r="AX2" s="1">
        <f>Eingabe!C57</f>
        <v>0</v>
      </c>
      <c r="AY2" s="1">
        <f>Eingabe!C58</f>
        <v>0</v>
      </c>
      <c r="AZ2" s="1">
        <f>Eingabe!C59</f>
        <v>0</v>
      </c>
      <c r="BA2" s="1">
        <f>Eingabe!D60</f>
        <v>0</v>
      </c>
      <c r="BB2" s="1">
        <f>Eingabe!C61</f>
        <v>0</v>
      </c>
      <c r="BC2" s="1">
        <f>Eingabe!C62</f>
        <v>0</v>
      </c>
      <c r="BD2" s="1">
        <f>Eingabe!C63</f>
        <v>0</v>
      </c>
      <c r="BE2" s="1">
        <f>Eingabe!D64</f>
        <v>0</v>
      </c>
      <c r="BF2" s="1">
        <f>Eingabe!D65</f>
        <v>0</v>
      </c>
      <c r="BG2" s="1">
        <f>Eingabe!C67</f>
        <v>0</v>
      </c>
      <c r="BH2" s="1">
        <f>Eingabe!C69</f>
        <v>0</v>
      </c>
      <c r="BI2" s="1">
        <f>Eingabe!D73</f>
        <v>0</v>
      </c>
      <c r="BJ2" s="1">
        <f>Eingabe!C75</f>
        <v>0</v>
      </c>
      <c r="BK2" s="1">
        <f>Eingabe!C76</f>
        <v>0</v>
      </c>
      <c r="BL2" s="1">
        <f>Eingabe!C78</f>
        <v>0</v>
      </c>
      <c r="BM2" s="1">
        <f>Eingabe!D80</f>
        <v>0</v>
      </c>
      <c r="BN2" s="1">
        <f>Eingabe!D81</f>
        <v>0</v>
      </c>
      <c r="BO2" s="15">
        <f>Eingabe!B83</f>
        <v>0</v>
      </c>
      <c r="BP2" s="15">
        <f>Eingabe!B84</f>
        <v>0</v>
      </c>
      <c r="BQ2" s="15">
        <f>Eingabe!B85</f>
        <v>0</v>
      </c>
      <c r="BR2" s="15">
        <f>Eingabe!B86</f>
        <v>0</v>
      </c>
      <c r="BS2" s="15">
        <f>Eingabe!B87</f>
        <v>0</v>
      </c>
    </row>
  </sheetData>
  <sheetProtection algorithmName="SHA-512" hashValue="X0PrTDECZDqpfVfb91D9DSVP7A/LPOzKTWQkhWy7eS0svuvFFANgYiTouQZn+jjx+K3onRrSMuP72UfdYy5NsA==" saltValue="GPTis+bqGnK2rzxoBvPPNA==" spinCount="100000" sheet="1" objects="1" scenarios="1"/>
  <phoneticPr fontId="10" type="noConversion"/>
  <pageMargins left="0.78740157499999996" right="0.78740157499999996" top="0.984251969" bottom="0.984251969" header="0.4921259845" footer="0.4921259845"/>
  <pageSetup paperSize="9" orientation="portrait" verticalDpi="300" r:id="rId1"/>
  <headerFooter alignWithMargins="0">
    <oddHeader>&amp;A</oddHeader>
    <oddFoote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B9A4BAD06C92748B2C8CA92399C5FA3" ma:contentTypeVersion="19" ma:contentTypeDescription="Ein neues Dokument erstellen." ma:contentTypeScope="" ma:versionID="c537bb793cc754175739f95182e760bb">
  <xsd:schema xmlns:xsd="http://www.w3.org/2001/XMLSchema" xmlns:xs="http://www.w3.org/2001/XMLSchema" xmlns:p="http://schemas.microsoft.com/office/2006/metadata/properties" xmlns:ns1="http://schemas.microsoft.com/sharepoint/v3" xmlns:ns2="aaa33bb4-a131-48f4-9bc1-82a00e57a64a" xmlns:ns4="47d2a402-d77b-4bbf-8606-249d8b7d3cfc" targetNamespace="http://schemas.microsoft.com/office/2006/metadata/properties" ma:root="true" ma:fieldsID="b9049b8d6af9ed176373af095fb0f860" ns1:_="" ns2:_="" ns4:_="">
    <xsd:import namespace="http://schemas.microsoft.com/sharepoint/v3"/>
    <xsd:import namespace="aaa33bb4-a131-48f4-9bc1-82a00e57a64a"/>
    <xsd:import namespace="47d2a402-d77b-4bbf-8606-249d8b7d3cfc"/>
    <xsd:element name="properties">
      <xsd:complexType>
        <xsd:sequence>
          <xsd:element name="documentManagement">
            <xsd:complexType>
              <xsd:all>
                <xsd:element ref="ns2:Kurzform" minOccurs="0"/>
                <xsd:element ref="ns2:Numero" minOccurs="0"/>
                <xsd:element ref="ns2:Dokumentart" minOccurs="0"/>
                <xsd:element ref="ns4:DateString" minOccurs="0"/>
                <xsd:element ref="ns1:Language" minOccurs="0"/>
                <xsd:element ref="ns1:CustomerID" minOccurs="0"/>
                <xsd:element ref="ns2:Schluesselwort" minOccurs="0"/>
                <xsd:element ref="ns2:Zielgruppe" minOccurs="0"/>
                <xsd:element ref="ns2:ExemplarWeiter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7" nillable="true" ma:displayName="Sprache" ma:internalName="Language">
      <xsd:complexType>
        <xsd:complexContent>
          <xsd:extension base="dms:MultiChoice">
            <xsd:sequence>
              <xsd:element name="Value" maxOccurs="unbounded" minOccurs="0" nillable="true">
                <xsd:simpleType>
                  <xsd:restriction base="dms:Choice">
                    <xsd:enumeration value="DE"/>
                    <xsd:enumeration value="IT"/>
                    <xsd:enumeration value="RM"/>
                    <xsd:enumeration value="EN"/>
                  </xsd:restriction>
                </xsd:simpleType>
              </xsd:element>
            </xsd:sequence>
          </xsd:extension>
        </xsd:complexContent>
      </xsd:complexType>
    </xsd:element>
    <xsd:element name="CustomerID" ma:index="8" nillable="true" ma:displayName="Benutzerdefinierte ID" ma:description=""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a33bb4-a131-48f4-9bc1-82a00e57a64a" elementFormDefault="qualified">
    <xsd:import namespace="http://schemas.microsoft.com/office/2006/documentManagement/types"/>
    <xsd:import namespace="http://schemas.microsoft.com/office/infopath/2007/PartnerControls"/>
    <xsd:element name="Kurzform" ma:index="2" nillable="true" ma:displayName="Kurzform" ma:description="Kurzform zur Dokumentidentifikation" ma:internalName="Kurzform">
      <xsd:simpleType>
        <xsd:restriction base="dms:Text">
          <xsd:maxLength value="100"/>
        </xsd:restriction>
      </xsd:simpleType>
    </xsd:element>
    <xsd:element name="Numero" ma:index="3" nillable="true" ma:displayName="Numero" ma:internalName="Numero">
      <xsd:simpleType>
        <xsd:restriction base="dms:Text">
          <xsd:maxLength value="100"/>
        </xsd:restriction>
      </xsd:simpleType>
    </xsd:element>
    <xsd:element name="Dokumentart" ma:index="5" nillable="true" ma:displayName="Dokumentart" ma:internalName="Dokumentart">
      <xsd:complexType>
        <xsd:complexContent>
          <xsd:extension base="dms:MultiChoice">
            <xsd:sequence>
              <xsd:element name="Value" maxOccurs="unbounded" minOccurs="0" nillable="true">
                <xsd:simpleType>
                  <xsd:restriction base="dms:Choice">
                    <xsd:enumeration value="Vollzugshilfe"/>
                    <xsd:enumeration value="Merkblatt"/>
                    <xsd:enumeration value="Weisung"/>
                    <xsd:enumeration value="Formular"/>
                    <xsd:enumeration value="Publikation"/>
                    <xsd:enumeration value="Medienmitteilung"/>
                    <xsd:enumeration value="Temporäre Dokumente"/>
                    <xsd:enumeration value="anderes!"/>
                  </xsd:restriction>
                </xsd:simpleType>
              </xsd:element>
            </xsd:sequence>
          </xsd:extension>
        </xsd:complexContent>
      </xsd:complexType>
    </xsd:element>
    <xsd:element name="Schluesselwort" ma:index="16" nillable="true" ma:displayName="Schluesselwort" ma:internalName="Schluesselwort">
      <xsd:simpleType>
        <xsd:restriction base="dms:Text">
          <xsd:maxLength value="255"/>
        </xsd:restriction>
      </xsd:simpleType>
    </xsd:element>
    <xsd:element name="Zielgruppe" ma:index="17" nillable="true" ma:displayName="Zielgruppe" ma:internalName="Zielgruppe">
      <xsd:complexType>
        <xsd:complexContent>
          <xsd:extension base="dms:MultiChoice">
            <xsd:sequence>
              <xsd:element name="Value" maxOccurs="unbounded" minOccurs="0" nillable="true">
                <xsd:simpleType>
                  <xsd:restriction base="dms:Choice">
                    <xsd:enumeration value="Zielgruppe 1"/>
                    <xsd:enumeration value="Zielgruppe 2"/>
                  </xsd:restriction>
                </xsd:simpleType>
              </xsd:element>
            </xsd:sequence>
          </xsd:extension>
        </xsd:complexContent>
      </xsd:complexType>
    </xsd:element>
    <xsd:element name="ExemplarWeiteres" ma:index="19" nillable="true" ma:displayName="Weiteres" ma:internalName="ExemplarWeiter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DateString" ma:index="6" nillable="true" ma:displayName="Datum" ma:description="Verweisdatum (s.a. im Dokument)" ma:format="DateOnly" ma:internalName="DateString">
      <xsd:simpleType>
        <xsd:restriction base="dms:DateTime"/>
      </xsd:simple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itel"/>
        <xsd:element ref="dc:subject" minOccurs="0" maxOccurs="1"/>
        <xsd:element ref="dc:description" minOccurs="0" maxOccurs="1" ma:index="9" ma:displayName="Kommentare"/>
        <xsd:element name="keywords" minOccurs="0" maxOccurs="1" type="xsd:string"/>
        <xsd:element ref="dc:language" minOccurs="0" maxOccurs="1"/>
        <xsd:element name="category" minOccurs="0" maxOccurs="1" type="xsd:string" ma:index="4"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emplarWeiteres xmlns="aaa33bb4-a131-48f4-9bc1-82a00e57a64a" xsi:nil="true"/>
    <Language xmlns="http://schemas.microsoft.com/sharepoint/v3">
      <Value>DE</Value>
    </Language>
    <DateString xmlns="47d2a402-d77b-4bbf-8606-249d8b7d3cfc">2025-11-10T23:00:00+00:00</DateString>
    <Dokumentart xmlns="aaa33bb4-a131-48f4-9bc1-82a00e57a64a">
      <Value>Formular</Value>
    </Dokumentart>
    <Zielgruppe xmlns="aaa33bb4-a131-48f4-9bc1-82a00e57a64a"/>
    <Kurzform xmlns="aaa33bb4-a131-48f4-9bc1-82a00e57a64a">AF009d</Kurzform>
    <Numero xmlns="aaa33bb4-a131-48f4-9bc1-82a00e57a64a" xsi:nil="true"/>
    <CustomerID xmlns="http://schemas.microsoft.com/sharepoint/v3">AF009d</CustomerID>
    <Schluesselwort xmlns="aaa33bb4-a131-48f4-9bc1-82a00e57a64a">T_Abwasser_Ara_Betrieb</Schluesselwort>
  </documentManagement>
</p:properties>
</file>

<file path=customXml/itemProps1.xml><?xml version="1.0" encoding="utf-8"?>
<ds:datastoreItem xmlns:ds="http://schemas.openxmlformats.org/officeDocument/2006/customXml" ds:itemID="{28C5393A-5376-4FDE-BBDE-0BE8EA2204E2}"/>
</file>

<file path=customXml/itemProps2.xml><?xml version="1.0" encoding="utf-8"?>
<ds:datastoreItem xmlns:ds="http://schemas.openxmlformats.org/officeDocument/2006/customXml" ds:itemID="{C4835EDB-EC42-4DAA-92D6-74D6E3EC44B8}"/>
</file>

<file path=customXml/itemProps3.xml><?xml version="1.0" encoding="utf-8"?>
<ds:datastoreItem xmlns:ds="http://schemas.openxmlformats.org/officeDocument/2006/customXml" ds:itemID="{F88B95BE-DC97-44A5-B664-C6657B977BF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16</vt:i4>
      </vt:variant>
    </vt:vector>
  </HeadingPairs>
  <TitlesOfParts>
    <vt:vector size="23" baseType="lpstr">
      <vt:lpstr>Eingabe</vt:lpstr>
      <vt:lpstr>ErklaerungenHMR2</vt:lpstr>
      <vt:lpstr>Erklaerungen_alt</vt:lpstr>
      <vt:lpstr>Texte</vt:lpstr>
      <vt:lpstr>ARAListe</vt:lpstr>
      <vt:lpstr>Kanalnetz</vt:lpstr>
      <vt:lpstr>Ausgabe</vt:lpstr>
      <vt:lpstr>ARAListe!Druckbereich</vt:lpstr>
      <vt:lpstr>Eingabe!Druckbereich</vt:lpstr>
      <vt:lpstr>ErklaerungenHMR2!Druckbereich</vt:lpstr>
      <vt:lpstr>ARAListe!Drucktitel</vt:lpstr>
      <vt:lpstr>Eingabe!Drucktitel</vt:lpstr>
      <vt:lpstr>Erklaerungen_alt!Drucktitel</vt:lpstr>
      <vt:lpstr>ErklaerungenHMR2!Drucktitel</vt:lpstr>
      <vt:lpstr>K_ARAListe</vt:lpstr>
      <vt:lpstr>K_ARAName</vt:lpstr>
      <vt:lpstr>K_ARANr</vt:lpstr>
      <vt:lpstr>K_Betriebsjahr</vt:lpstr>
      <vt:lpstr>K_Deutsch</vt:lpstr>
      <vt:lpstr>K_Konti</vt:lpstr>
      <vt:lpstr>K_SprachSpalte</vt:lpstr>
      <vt:lpstr>K_SprachSpalteKonti</vt:lpstr>
      <vt:lpstr>K_Texte</vt:lpstr>
    </vt:vector>
  </TitlesOfParts>
  <Company>ANU 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ARA-Betriebskosten B5 (xlsx)</dc:title>
  <dc:creator>Michael Holzer</dc:creator>
  <cp:keywords>TP_Abwasser_BetriebAbwaAnl_Home</cp:keywords>
  <cp:lastModifiedBy>Holzer Michael (ANU GR)</cp:lastModifiedBy>
  <cp:lastPrinted>2023-04-26T14:14:24Z</cp:lastPrinted>
  <dcterms:created xsi:type="dcterms:W3CDTF">1999-05-10T15:54:28Z</dcterms:created>
  <dcterms:modified xsi:type="dcterms:W3CDTF">2025-11-06T11:01:12Z</dcterms:modified>
  <cp:category>TP_Abwasser_BetriebAbwaAnl_Home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2025-11-06T11:01:12Z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c33b389c-fd15-4ef5-ac43-33e2690d2c58</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0x0101003B9A4BAD06C92748B2C8CA92399C5FA3</vt:lpwstr>
  </property>
</Properties>
</file>