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11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activeX/activeX10.bin" ContentType="application/vnd.ms-office.activeX"/>
  <Override PartName="/xl/activeX/activeX10.xml" ContentType="application/vnd.ms-office.activeX+xml"/>
  <Override PartName="/xl/activeX/activeX12.xml" ContentType="application/vnd.ms-office.activeX+xml"/>
  <Override PartName="/xl/activeX/activeX9.bin" ContentType="application/vnd.ms-office.activeX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6.bin" ContentType="application/vnd.ms-office.activeX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RA\AccDB\Formulare\ARAKontrolle\"/>
    </mc:Choice>
  </mc:AlternateContent>
  <xr:revisionPtr revIDLastSave="0" documentId="8_{EF293A0B-8103-4D43-A01A-C362D608A733}" xr6:coauthVersionLast="47" xr6:coauthVersionMax="47" xr10:uidLastSave="{00000000-0000-0000-0000-000000000000}"/>
  <bookViews>
    <workbookView xWindow="3420" yWindow="3420" windowWidth="28800" windowHeight="15345" activeTab="1" xr2:uid="{00000000-000D-0000-FFFF-FFFF00000000}"/>
  </bookViews>
  <sheets>
    <sheet name="Info" sheetId="4" r:id="rId1"/>
    <sheet name="ARAKontrolle" sheetId="1" r:id="rId2"/>
    <sheet name="Texte" sheetId="5" state="hidden" r:id="rId3"/>
    <sheet name="ARAListe" sheetId="2" state="hidden" r:id="rId4"/>
    <sheet name="Ausgabe" sheetId="3" state="hidden" r:id="rId5"/>
  </sheets>
  <definedNames>
    <definedName name="_xlnm._FilterDatabase" localSheetId="3" hidden="1">ARAListe!$A$1:$D$156</definedName>
    <definedName name="_xlnm.Print_Area" localSheetId="1">ARAKontrolle!$A$3:$E$71</definedName>
    <definedName name="K_ARAListe">ARAListe!$A$2:$D$156</definedName>
    <definedName name="K_ARANr">ARAKontrolle!$I$5</definedName>
    <definedName name="K_DatumKontrolle">ARAKontrolle!$D$3</definedName>
    <definedName name="K_Sprache">ARAKontrolle!$I$1</definedName>
    <definedName name="K_Sprachspalte">ARAKontrolle!$J$1</definedName>
    <definedName name="K_Texte">Texte!$A$1:$C$200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" i="3" l="1"/>
  <c r="J3" i="1" l="1"/>
  <c r="K3" i="1"/>
  <c r="B2" i="3"/>
  <c r="C2" i="3"/>
  <c r="J1" i="1" l="1"/>
  <c r="D1" i="2" l="1"/>
  <c r="A59" i="1"/>
  <c r="A31" i="1"/>
  <c r="A38" i="1"/>
  <c r="C13" i="1"/>
  <c r="A8" i="1"/>
  <c r="C11" i="1"/>
  <c r="A10" i="1"/>
  <c r="A18" i="1"/>
  <c r="B19" i="1"/>
  <c r="B27" i="1"/>
  <c r="B32" i="1"/>
  <c r="C39" i="1"/>
  <c r="D38" i="1"/>
  <c r="A44" i="1"/>
  <c r="C51" i="1"/>
  <c r="C8" i="1"/>
  <c r="C15" i="1"/>
  <c r="A11" i="1"/>
  <c r="A19" i="1"/>
  <c r="A21" i="1"/>
  <c r="B28" i="1"/>
  <c r="B33" i="1"/>
  <c r="C42" i="1"/>
  <c r="E38" i="1"/>
  <c r="A47" i="1"/>
  <c r="C52" i="1"/>
  <c r="A14" i="1"/>
  <c r="C16" i="1"/>
  <c r="A12" i="1"/>
  <c r="D22" i="1"/>
  <c r="B29" i="1"/>
  <c r="C45" i="1"/>
  <c r="B47" i="1"/>
  <c r="C53" i="1"/>
  <c r="B15" i="1"/>
  <c r="D8" i="1"/>
  <c r="B10" i="1"/>
  <c r="C31" i="1"/>
  <c r="D41" i="1"/>
  <c r="E8" i="1"/>
  <c r="C17" i="1"/>
  <c r="A13" i="1"/>
  <c r="B11" i="1"/>
  <c r="D23" i="1"/>
  <c r="C27" i="1"/>
  <c r="C32" i="1"/>
  <c r="B39" i="1"/>
  <c r="E41" i="1"/>
  <c r="B51" i="1"/>
  <c r="C54" i="1"/>
  <c r="D24" i="1"/>
  <c r="C28" i="1"/>
  <c r="C33" i="1"/>
  <c r="B42" i="1"/>
  <c r="D44" i="1"/>
  <c r="C47" i="1"/>
  <c r="A56" i="1"/>
  <c r="C18" i="1"/>
  <c r="A15" i="1"/>
  <c r="A35" i="1"/>
  <c r="B45" i="1"/>
  <c r="E44" i="1"/>
  <c r="C48" i="1"/>
  <c r="A57" i="1"/>
  <c r="A9" i="1"/>
  <c r="C19" i="1"/>
  <c r="D25" i="1"/>
  <c r="C9" i="1"/>
  <c r="B17" i="1"/>
  <c r="B36" i="1"/>
  <c r="C49" i="1"/>
  <c r="A61" i="1"/>
  <c r="B9" i="1"/>
  <c r="B16" i="1"/>
  <c r="C29" i="1"/>
  <c r="C12" i="1"/>
  <c r="A16" i="1"/>
  <c r="A22" i="1"/>
  <c r="D35" i="1"/>
  <c r="A7" i="1"/>
  <c r="C10" i="1"/>
  <c r="A17" i="1"/>
  <c r="B18" i="1"/>
  <c r="A27" i="1"/>
  <c r="B31" i="1"/>
  <c r="C36" i="1"/>
  <c r="E35" i="1"/>
  <c r="A41" i="1"/>
  <c r="C50" i="1"/>
  <c r="A156" i="2"/>
  <c r="A2" i="2"/>
  <c r="D2" i="3" s="1"/>
  <c r="A1" i="2"/>
  <c r="A5" i="1"/>
  <c r="B1" i="2"/>
  <c r="C1" i="2"/>
  <c r="A3" i="1"/>
  <c r="B5" i="1" l="1"/>
  <c r="J5" i="1" s="1"/>
  <c r="I2" i="3" l="1"/>
  <c r="I71" i="1" l="1"/>
  <c r="I70" i="1"/>
  <c r="I69" i="1"/>
  <c r="I68" i="1"/>
  <c r="I67" i="1"/>
  <c r="I66" i="1"/>
  <c r="I65" i="1"/>
  <c r="I64" i="1"/>
  <c r="I63" i="1"/>
  <c r="I62" i="1"/>
  <c r="I57" i="1"/>
  <c r="I56" i="1"/>
  <c r="AY2" i="3" l="1"/>
  <c r="J56" i="1"/>
  <c r="AX2" i="3" s="1"/>
  <c r="AW2" i="3"/>
  <c r="I54" i="1"/>
  <c r="AV2" i="3" s="1"/>
  <c r="I53" i="1"/>
  <c r="AU2" i="3" s="1"/>
  <c r="I52" i="1"/>
  <c r="AT2" i="3" s="1"/>
  <c r="I51" i="1"/>
  <c r="AS2" i="3" s="1"/>
  <c r="I50" i="1"/>
  <c r="AR2" i="3" s="1"/>
  <c r="I49" i="1"/>
  <c r="AQ2" i="3" s="1"/>
  <c r="I48" i="1"/>
  <c r="AP2" i="3" s="1"/>
  <c r="I47" i="1"/>
  <c r="AO2" i="3" s="1"/>
  <c r="J17" i="1"/>
  <c r="J19" i="1"/>
  <c r="J18" i="1"/>
  <c r="I17" i="1"/>
  <c r="J16" i="1"/>
  <c r="I16" i="1"/>
  <c r="J15" i="1"/>
  <c r="I15" i="1"/>
  <c r="J11" i="1"/>
  <c r="J10" i="1"/>
  <c r="I10" i="1"/>
  <c r="J9" i="1"/>
  <c r="I9" i="1"/>
  <c r="I33" i="1"/>
  <c r="I32" i="1"/>
  <c r="I31" i="1"/>
  <c r="I29" i="1"/>
  <c r="I28" i="1"/>
  <c r="I27" i="1"/>
  <c r="I45" i="1"/>
  <c r="AN2" i="3" s="1"/>
  <c r="I42" i="1"/>
  <c r="AK2" i="3" s="1"/>
  <c r="I39" i="1"/>
  <c r="AH2" i="3" s="1"/>
  <c r="I36" i="1"/>
  <c r="AE2" i="3" s="1"/>
  <c r="AM2" i="3"/>
  <c r="AL2" i="3"/>
  <c r="AJ2" i="3"/>
  <c r="AI2" i="3"/>
  <c r="AG2" i="3"/>
  <c r="AF2" i="3"/>
  <c r="AD2" i="3"/>
  <c r="AC2" i="3"/>
  <c r="AB2" i="3"/>
  <c r="AA2" i="3"/>
  <c r="Z2" i="3"/>
  <c r="Y2" i="3"/>
  <c r="X2" i="3"/>
  <c r="W2" i="3"/>
  <c r="U2" i="3"/>
  <c r="T2" i="3"/>
  <c r="S2" i="3"/>
  <c r="R2" i="3"/>
  <c r="O2" i="3"/>
  <c r="Q2" i="3"/>
  <c r="P2" i="3"/>
  <c r="N2" i="3"/>
  <c r="M2" i="3"/>
  <c r="L2" i="3"/>
  <c r="K2" i="3"/>
  <c r="J2" i="3"/>
  <c r="H2" i="3"/>
  <c r="G2" i="3"/>
  <c r="F2" i="3"/>
  <c r="E2" i="3"/>
  <c r="BI2" i="3"/>
  <c r="BH2" i="3"/>
  <c r="BG2" i="3"/>
  <c r="BF2" i="3"/>
  <c r="BE2" i="3"/>
  <c r="BD2" i="3"/>
  <c r="BC2" i="3"/>
  <c r="BB2" i="3"/>
  <c r="BA2" i="3"/>
  <c r="AZ2" i="3"/>
  <c r="I3" i="1"/>
  <c r="V2" i="3" l="1"/>
</calcChain>
</file>

<file path=xl/sharedStrings.xml><?xml version="1.0" encoding="utf-8"?>
<sst xmlns="http://schemas.openxmlformats.org/spreadsheetml/2006/main" count="554" uniqueCount="369">
  <si>
    <t>ARA-Kontrolle vom</t>
  </si>
  <si>
    <t>Zillis-Reischen (Val Schons)</t>
  </si>
  <si>
    <t>Zernez (Brail)</t>
  </si>
  <si>
    <t>Zernez</t>
  </si>
  <si>
    <t>Vaz/Obervaz (Faschas)</t>
  </si>
  <si>
    <t>Vaz/Obervaz (Canius)</t>
  </si>
  <si>
    <t>Vals (Camp)</t>
  </si>
  <si>
    <t>Tujetsch (Cavorgia)</t>
  </si>
  <si>
    <t>Tujetsch</t>
  </si>
  <si>
    <t>Trun (Zavragia)</t>
  </si>
  <si>
    <t>Trin (Dàbi)</t>
  </si>
  <si>
    <t>Trimmis (Rauchgaswäscher KVA)</t>
  </si>
  <si>
    <t>Sumvitg (Laus)</t>
  </si>
  <si>
    <t>Sufers</t>
  </si>
  <si>
    <t>Silvaplana</t>
  </si>
  <si>
    <t>Sils i.E./Segl (Fex)</t>
  </si>
  <si>
    <t>Seewis i.P. (Vorderes Prättigau)</t>
  </si>
  <si>
    <t>Scuol (Sot Ruinas)</t>
  </si>
  <si>
    <t>Scuol (S-charl)</t>
  </si>
  <si>
    <t>Schluein (Gruob)</t>
  </si>
  <si>
    <t>Samnaun</t>
  </si>
  <si>
    <t>Rossa</t>
  </si>
  <si>
    <t>Rongellen</t>
  </si>
  <si>
    <t>Rhäzüns (Abfüllanlage)</t>
  </si>
  <si>
    <t>Poschiavo (Li Geri)</t>
  </si>
  <si>
    <t>Mesocco (San Bernardino)</t>
  </si>
  <si>
    <t>Medel/Lucmagn (Fuorns)</t>
  </si>
  <si>
    <t>Medel/Lucmagn (Curaglia)</t>
  </si>
  <si>
    <t>Luzein (Dalvazza)</t>
  </si>
  <si>
    <t>Lostallo</t>
  </si>
  <si>
    <t>Flims</t>
  </si>
  <si>
    <t>Ferrera (Ausserferrera)</t>
  </si>
  <si>
    <t>Domat/Ems (Tuma Lunga)</t>
  </si>
  <si>
    <t>Disentis/Mustér (Raveras)</t>
  </si>
  <si>
    <t>Disentis/Mustér (Disla)</t>
  </si>
  <si>
    <t>Davos (Wiesen)</t>
  </si>
  <si>
    <t>Davos (Monstein)</t>
  </si>
  <si>
    <t>Davos (Glaris)</t>
  </si>
  <si>
    <t>Davos (Gadenstatt)</t>
  </si>
  <si>
    <t>Chur</t>
  </si>
  <si>
    <t>Cazis (Waldau)</t>
  </si>
  <si>
    <t>Castaneda</t>
  </si>
  <si>
    <t>Brusio (Li Geri)</t>
  </si>
  <si>
    <t>Breil/Brigels (Sorts)</t>
  </si>
  <si>
    <t>Avers (Cresta)</t>
  </si>
  <si>
    <t>Arosa</t>
  </si>
  <si>
    <t>Bitte ARA wählen</t>
  </si>
  <si>
    <t>ARAName</t>
  </si>
  <si>
    <t>Analysenergebnisse ARA</t>
  </si>
  <si>
    <t>Parameter</t>
  </si>
  <si>
    <t>Biologischer Sauerstoffbedarf</t>
  </si>
  <si>
    <t>BSB5</t>
  </si>
  <si>
    <t>mg/l</t>
  </si>
  <si>
    <t>Chemischer Sauerstoffbedarf</t>
  </si>
  <si>
    <t>CSB</t>
  </si>
  <si>
    <t>Gesamte ungelöste Stoffe</t>
  </si>
  <si>
    <t>GUS</t>
  </si>
  <si>
    <t>Pges</t>
  </si>
  <si>
    <t>Gesamt-Stickstoff</t>
  </si>
  <si>
    <t>Nges</t>
  </si>
  <si>
    <t>Gesamt-Phosphor</t>
  </si>
  <si>
    <t>Ammonium-Stickstoff</t>
  </si>
  <si>
    <t>NH4-N</t>
  </si>
  <si>
    <t>Nitrat-Stickstoff</t>
  </si>
  <si>
    <t>NO3-N</t>
  </si>
  <si>
    <t>Nitrit-Stickstoff</t>
  </si>
  <si>
    <t>NO2-N</t>
  </si>
  <si>
    <t>Einheit</t>
  </si>
  <si>
    <t>Zufluss</t>
  </si>
  <si>
    <t>Abfluss</t>
  </si>
  <si>
    <t>Witterung</t>
  </si>
  <si>
    <t>Temperatur Abwasser</t>
  </si>
  <si>
    <t>Tagesmittel</t>
  </si>
  <si>
    <t>Min.</t>
  </si>
  <si>
    <t>Max.</t>
  </si>
  <si>
    <t>°C</t>
  </si>
  <si>
    <t>Abwassermenge</t>
  </si>
  <si>
    <t>Tagessumme</t>
  </si>
  <si>
    <t>m3</t>
  </si>
  <si>
    <t>l/s</t>
  </si>
  <si>
    <t>Entlastung</t>
  </si>
  <si>
    <t>Menge</t>
  </si>
  <si>
    <t>Regenbeckenentleerung</t>
  </si>
  <si>
    <t>Dosierung von Rückläufen</t>
  </si>
  <si>
    <t>Schlammentwässerung</t>
  </si>
  <si>
    <t>Belüftungsbecken</t>
  </si>
  <si>
    <t>BB1</t>
  </si>
  <si>
    <t>BB2</t>
  </si>
  <si>
    <t>BB3</t>
  </si>
  <si>
    <t>BB4</t>
  </si>
  <si>
    <t>Bemerkungen</t>
  </si>
  <si>
    <t>Ort, Datum</t>
  </si>
  <si>
    <t>Gezeichnet (Name)</t>
  </si>
  <si>
    <t>Betriebsbedingungen und -parameter während der Probenahme</t>
  </si>
  <si>
    <t>TS-Gehalt (g/l)</t>
  </si>
  <si>
    <t>Absetzvolumen (ml/l)</t>
  </si>
  <si>
    <t>Feld</t>
  </si>
  <si>
    <t>Wert</t>
  </si>
  <si>
    <t>xDatum</t>
  </si>
  <si>
    <t>xARANr</t>
  </si>
  <si>
    <t>xARAName</t>
  </si>
  <si>
    <t>xBSBzu</t>
  </si>
  <si>
    <t>xBSBab</t>
  </si>
  <si>
    <t>xCSBzu</t>
  </si>
  <si>
    <t>xCSBab</t>
  </si>
  <si>
    <t>xGUSab</t>
  </si>
  <si>
    <t>xPtotzu</t>
  </si>
  <si>
    <t>xPtotab</t>
  </si>
  <si>
    <t>xNtotzu</t>
  </si>
  <si>
    <t>xNtotab</t>
  </si>
  <si>
    <t>xNH4Nzu</t>
  </si>
  <si>
    <t>xNH4Nab</t>
  </si>
  <si>
    <t>xNO3Nab</t>
  </si>
  <si>
    <t>xNO2Nab</t>
  </si>
  <si>
    <t>xTW</t>
  </si>
  <si>
    <t>xRW</t>
  </si>
  <si>
    <t>xSF</t>
  </si>
  <si>
    <t>xSS</t>
  </si>
  <si>
    <t>zWetter</t>
  </si>
  <si>
    <t>xTempMittel</t>
  </si>
  <si>
    <t>xTempMin</t>
  </si>
  <si>
    <t>xTempMax</t>
  </si>
  <si>
    <t>xQSumme</t>
  </si>
  <si>
    <t>xQMin</t>
  </si>
  <si>
    <t>xQMax</t>
  </si>
  <si>
    <t>xEntlastungJa</t>
  </si>
  <si>
    <t>xEntlastungNein</t>
  </si>
  <si>
    <t>xEntlastungQ</t>
  </si>
  <si>
    <t>xRBLeerungJa</t>
  </si>
  <si>
    <t>xRBLeerungNein</t>
  </si>
  <si>
    <t>xRBLeerungQ</t>
  </si>
  <si>
    <t>xDosierungRLja</t>
  </si>
  <si>
    <t>xDosierungRLnein</t>
  </si>
  <si>
    <t>xDosierungRLQ</t>
  </si>
  <si>
    <t>xEntwässerungJa</t>
  </si>
  <si>
    <t>xEntwässerungQ</t>
  </si>
  <si>
    <t>xEntwässerungNein</t>
  </si>
  <si>
    <t>xBBTS1</t>
  </si>
  <si>
    <t>xBBTS2</t>
  </si>
  <si>
    <t>xBBTS3</t>
  </si>
  <si>
    <t>xBBTS4</t>
  </si>
  <si>
    <t>xBBAV1</t>
  </si>
  <si>
    <t>xBBAV2</t>
  </si>
  <si>
    <t>xBBAV3</t>
  </si>
  <si>
    <t>xBBAV4</t>
  </si>
  <si>
    <t>xOrt</t>
  </si>
  <si>
    <t>xName</t>
  </si>
  <si>
    <t>xBem1</t>
  </si>
  <si>
    <t>xBem2</t>
  </si>
  <si>
    <t>xBem3</t>
  </si>
  <si>
    <t>xBem4</t>
  </si>
  <si>
    <t>xBem5</t>
  </si>
  <si>
    <t>xBem6</t>
  </si>
  <si>
    <t>xBem7</t>
  </si>
  <si>
    <t>xBem8</t>
  </si>
  <si>
    <t>xBem9</t>
  </si>
  <si>
    <t>xBem10</t>
  </si>
  <si>
    <t>Dieses Formular ist bei angemeldeten ARA-Kontrollen vollständig auszufüllen
und dem ANU nach vorliegen aller Untersuchungsresultate zurückzusenden.</t>
  </si>
  <si>
    <t>Vor dem Versand ist sicherzustellen, der ARA-Name eingegeben wurde.</t>
  </si>
  <si>
    <t>Von den gelb hinterlegten Felders gelangt man mit der Tab-Taste zum nächsten Eingabefeld.</t>
  </si>
  <si>
    <t>Die ARA kann im Kombinationsfeld angewählt werden indem auf die graue Schaltfläche (rechts) geklickt wird.</t>
  </si>
  <si>
    <t>Bei den Fragen nach Entlastung, Regenbeckenentleerung, Dosierung von Rückläufen sowie Schlammentwässerung ist entweder "ja" oder "nein" anzuklicken. Falls bekannt, ist auch die entsprechende Menge anzugeben.</t>
  </si>
  <si>
    <t>Bei Belebtschlammanlagen sind die aktuellen Betriebsparameter (Gehalt an Trockensubstanz und Absetzvolumen) pro Belüftungsbecken anzugeben.</t>
  </si>
  <si>
    <t>·</t>
  </si>
  <si>
    <t>Bei der Angabe der Witterung soll nur eines der Felder angewählt werden. Falls weitere Angaben gemacht werden, sind diese unten (bei den Bemerkungen anzugeben).</t>
  </si>
  <si>
    <t>D</t>
  </si>
  <si>
    <t>I</t>
  </si>
  <si>
    <t>Schiers (Schuders)</t>
  </si>
  <si>
    <t>Avers (Loretsch Hus)</t>
  </si>
  <si>
    <t>Landquart</t>
  </si>
  <si>
    <t>Landquart (Papierfabrik)</t>
  </si>
  <si>
    <t>nicht aufgeführt</t>
  </si>
  <si>
    <t>xDatumARA</t>
  </si>
  <si>
    <t>Arosa (Calfreisen)</t>
  </si>
  <si>
    <t>Arosa (Langwies)</t>
  </si>
  <si>
    <t>Arosa (Lüen)</t>
  </si>
  <si>
    <t>Arosa (Molinis)</t>
  </si>
  <si>
    <t>Lumnezia (Cons)</t>
  </si>
  <si>
    <t>Lumnezia (Cumbel)</t>
  </si>
  <si>
    <t>Lumnezia (Degen)</t>
  </si>
  <si>
    <t>Lumnezia (Lumbrein)</t>
  </si>
  <si>
    <t>Lumnezia (Nussaus)</t>
  </si>
  <si>
    <t>Lumnezia (Suraua)</t>
  </si>
  <si>
    <t>Lumnezia (Surin)</t>
  </si>
  <si>
    <t>Lumnezia (Vella)</t>
  </si>
  <si>
    <t>Lumnezia (Vrin)</t>
  </si>
  <si>
    <t>Safiental (Camanaboden)</t>
  </si>
  <si>
    <t>Safiental (Safien-Platz)</t>
  </si>
  <si>
    <t>Safiental (Tenna Innerberg)</t>
  </si>
  <si>
    <t>Safiental (Tenna)</t>
  </si>
  <si>
    <t>Safiental (Valendas)</t>
  </si>
  <si>
    <t>Safiental (Versam)</t>
  </si>
  <si>
    <t>Valsot (Martina)</t>
  </si>
  <si>
    <t>Valsot (Ramosch)</t>
  </si>
  <si>
    <t>Valsot (San Niclà)</t>
  </si>
  <si>
    <t>Valsot (Seraplana)</t>
  </si>
  <si>
    <t>Ilanz/Glion (Duvin)</t>
  </si>
  <si>
    <t>Ilanz/Glion (Pigniu)</t>
  </si>
  <si>
    <t>Ilanz/Glion (Pitasch)</t>
  </si>
  <si>
    <t>Ilanz/Glion (Riein)</t>
  </si>
  <si>
    <t>Ilanz/Glion (Rueun)</t>
  </si>
  <si>
    <t>Sils i.E./Segl (Plaun da Lej)</t>
  </si>
  <si>
    <t>Avers (Vorderbergalga)</t>
  </si>
  <si>
    <t>Albula/Alvra (Alvaneu)</t>
  </si>
  <si>
    <t>Albula/Alvra (Surava)</t>
  </si>
  <si>
    <t>Albula/Alvra (Tiefencastel)</t>
  </si>
  <si>
    <t>Bregaglia (Isola)</t>
  </si>
  <si>
    <t>Calanca (Arvigo)</t>
  </si>
  <si>
    <t>Ferrera (Innerferrera)</t>
  </si>
  <si>
    <t>Scuol (Ardez)</t>
  </si>
  <si>
    <t>Scuol (Bos-cha)</t>
  </si>
  <si>
    <t>Scuol (Ftan)</t>
  </si>
  <si>
    <t>Scuol (Guarda)</t>
  </si>
  <si>
    <t>Scuol (Sur En)</t>
  </si>
  <si>
    <t>Vals (St. Martin)</t>
  </si>
  <si>
    <t>Zernez (Lavin)</t>
  </si>
  <si>
    <t>Zernez (Susch)</t>
  </si>
  <si>
    <t>Hinweise zum Ausfüllen des Formulars ARAKontrolle</t>
  </si>
  <si>
    <t>Obersaxen Mundaun (Flond)</t>
  </si>
  <si>
    <t>Obersaxen Mundaun (Valata)</t>
  </si>
  <si>
    <t>Safiental (Carrera)</t>
  </si>
  <si>
    <t>Surses (Bivio)</t>
  </si>
  <si>
    <t>Surses (Cunter)</t>
  </si>
  <si>
    <t>Surses (Marmorera)</t>
  </si>
  <si>
    <t>Surses (Mulegns)</t>
  </si>
  <si>
    <t>Surses (Sur)</t>
  </si>
  <si>
    <t>Avers (Am Bach)</t>
  </si>
  <si>
    <t>Avers (Campsut)</t>
  </si>
  <si>
    <t>Avers (Cröt)</t>
  </si>
  <si>
    <t>Avers (Juf)</t>
  </si>
  <si>
    <t>Avers (Oberpürt)</t>
  </si>
  <si>
    <t>Avers (Underpürt)</t>
  </si>
  <si>
    <t>Brusio (Miralago)</t>
  </si>
  <si>
    <t>Buseno (Aurel)</t>
  </si>
  <si>
    <t>Buseno (Paese)</t>
  </si>
  <si>
    <t>Ferrera (Magic Wood, Camping)</t>
  </si>
  <si>
    <t>Lumnezia (Peiden)</t>
  </si>
  <si>
    <t>Lumnezia (Silgin)</t>
  </si>
  <si>
    <t>Mesocco (Deira)</t>
  </si>
  <si>
    <t>Safiental (Brün)</t>
  </si>
  <si>
    <t>Safiental (Dutjen)</t>
  </si>
  <si>
    <t>Safiental (Sculms Mittelhof)</t>
  </si>
  <si>
    <t>Safiental (Sculms Vorderhof)</t>
  </si>
  <si>
    <t>Safiental (Zalön Dörfli)</t>
  </si>
  <si>
    <t>Bergün Filisur</t>
  </si>
  <si>
    <t>Thusis (Mutten)</t>
  </si>
  <si>
    <t>Tschappina (Usser Glas)</t>
  </si>
  <si>
    <t xml:space="preserve">   verwendeter Filter (Membran oder Glasfaser)</t>
  </si>
  <si>
    <t xml:space="preserve">   Porengrösse / Rückhaltevermögen (µm)</t>
  </si>
  <si>
    <t>µm</t>
  </si>
  <si>
    <t>Typ (M oder GF)</t>
  </si>
  <si>
    <t xml:space="preserve">   Filterbezeichnung, Hersteller</t>
  </si>
  <si>
    <t>Bregaglia</t>
  </si>
  <si>
    <t>Calanca (Braggio Stabbio)</t>
  </si>
  <si>
    <t>Rheinwald (Hinterrhein)</t>
  </si>
  <si>
    <t>Rheinwald (Medels i.Rh.)</t>
  </si>
  <si>
    <t>Rheinwald (Nufenen)</t>
  </si>
  <si>
    <t>Rheinwald (Splügen)</t>
  </si>
  <si>
    <t>Safiental (Turrahus)</t>
  </si>
  <si>
    <t>Calanca (Bodio)</t>
  </si>
  <si>
    <t>Calanca (Cauco alta)</t>
  </si>
  <si>
    <t>Calanca (Cauco centro)</t>
  </si>
  <si>
    <t>Disentis/Mustér (Pardomat)</t>
  </si>
  <si>
    <t>Calanca (Cauco bassa)</t>
  </si>
  <si>
    <t>Davos (Bedra)</t>
  </si>
  <si>
    <t>Davos (Wiesen Bahnhof)</t>
  </si>
  <si>
    <t>Lumnezia (Sogn Andriu)</t>
  </si>
  <si>
    <t>Sils i.E./Segl (hinteres Fextal)</t>
  </si>
  <si>
    <t>Nr</t>
  </si>
  <si>
    <t>Deutsch</t>
  </si>
  <si>
    <t>Italienisch</t>
  </si>
  <si>
    <t>Indicazioni per compilare il modulo controllo IDA</t>
  </si>
  <si>
    <t>Questo modulo deve essere completamente compilato in occasione dei controlli IDA annunciati e quindi rispedito all’UNA quando sono stati registrati tutti i dati analizzati.</t>
  </si>
  <si>
    <t>L’IDA può essere selezionato schiacciando il bottone grigio (a destra) nella casella a combinazione.</t>
  </si>
  <si>
    <t>Schiacciando il tasto Tab nelle caselle marcate in giallo si accede alla prossima casella.</t>
  </si>
  <si>
    <t>Per quanto concerne la meteorologia prego selezionare soltanto una casella. Ulteriori indicazioni possono essere registrate presso le osservazioni (in fondo).</t>
  </si>
  <si>
    <t>Schiacciare „sì“ o „no“ in merito alle domande per scaricamenti, svuotamenti bacino acque piovane, dosaggio portate di  ritorno e disidratazione fanghi. Se noto indicare anche il quantitativo.</t>
  </si>
  <si>
    <t>Per gli impianti a fango attivo indicare i parametri di gestione attuali (contenuto di sostanze secca e volume di sedimentazione).</t>
  </si>
  <si>
    <t>Prima di rispedire il modulo bisogna assicurarsi che sia stato notificato il nome dell‘IDA.</t>
  </si>
  <si>
    <t>Controllo IDA del</t>
  </si>
  <si>
    <t>Prego scegliere l'IDA</t>
  </si>
  <si>
    <t>non elencato</t>
  </si>
  <si>
    <t>ARA Name</t>
  </si>
  <si>
    <t>IDA Nome</t>
  </si>
  <si>
    <t>ARA Nr.</t>
  </si>
  <si>
    <t>IDA No.</t>
  </si>
  <si>
    <t>Kat.</t>
  </si>
  <si>
    <t>Sprache</t>
  </si>
  <si>
    <t>ARANr</t>
  </si>
  <si>
    <t>Lingua</t>
  </si>
  <si>
    <t>Cat.</t>
  </si>
  <si>
    <t>IDA_No</t>
  </si>
  <si>
    <t>IDA_Nome</t>
  </si>
  <si>
    <t>Risultati delle analisi IDA</t>
  </si>
  <si>
    <t>Parametro</t>
  </si>
  <si>
    <t>Unità</t>
  </si>
  <si>
    <t>Afflusso</t>
  </si>
  <si>
    <t>Deflusso</t>
  </si>
  <si>
    <t>Richiesta biochim. di ossigeno</t>
  </si>
  <si>
    <t>Richiesta chimica di ossigeno</t>
  </si>
  <si>
    <t>Solidi totali</t>
  </si>
  <si>
    <t xml:space="preserve">   Filtro utilizzato (a membrana oppure a fibra di vetro)</t>
  </si>
  <si>
    <t xml:space="preserve">   Porosità / capacità di trattenimento</t>
  </si>
  <si>
    <t xml:space="preserve">   Designazione del tipo di filtro, fabbricante</t>
  </si>
  <si>
    <t>Fosfore totale</t>
  </si>
  <si>
    <t>Azoto  totale</t>
  </si>
  <si>
    <t>Azoto ammoniacale</t>
  </si>
  <si>
    <t>Azoto nitrico</t>
  </si>
  <si>
    <t>BOD5</t>
  </si>
  <si>
    <t>COD</t>
  </si>
  <si>
    <t>TS</t>
  </si>
  <si>
    <t>Ptot</t>
  </si>
  <si>
    <t>Ntot</t>
  </si>
  <si>
    <t>tipo (M o FV)</t>
  </si>
  <si>
    <t>Condizioni e parametri esistenti al momento del prelievo dei campioni</t>
  </si>
  <si>
    <t>Tempo atmosferico</t>
  </si>
  <si>
    <t xml:space="preserve">      Trockenwetter (TW)</t>
  </si>
  <si>
    <t xml:space="preserve">      Regenwetter (RW)</t>
  </si>
  <si>
    <t xml:space="preserve">      Schneefall (SF)</t>
  </si>
  <si>
    <t xml:space="preserve">      Schneeschmelze (SS)</t>
  </si>
  <si>
    <t xml:space="preserve">      Tempo asciutto (TA)</t>
  </si>
  <si>
    <t xml:space="preserve">      Tempo piovoso (TP)</t>
  </si>
  <si>
    <t xml:space="preserve">      Caduta neve (CN)</t>
  </si>
  <si>
    <t xml:space="preserve">      Scioglimento neve (SN)</t>
  </si>
  <si>
    <t>Temperatura acque di scarico</t>
  </si>
  <si>
    <t>Media giornaliera</t>
  </si>
  <si>
    <t>Mass.</t>
  </si>
  <si>
    <t>Portata acque di scarico</t>
  </si>
  <si>
    <t>Scarico</t>
  </si>
  <si>
    <t>Quantità</t>
  </si>
  <si>
    <t xml:space="preserve">      ja</t>
  </si>
  <si>
    <t xml:space="preserve">      nein</t>
  </si>
  <si>
    <t xml:space="preserve">      no</t>
  </si>
  <si>
    <t xml:space="preserve">      si</t>
  </si>
  <si>
    <t>Svuotamento bacino delle acque piovane</t>
  </si>
  <si>
    <t>Dosaggio di ritorno</t>
  </si>
  <si>
    <t>Disidratazione dei fanghi</t>
  </si>
  <si>
    <t>Bacino di aerazione</t>
  </si>
  <si>
    <t>Sostanza secca (g/l)</t>
  </si>
  <si>
    <t>Vol. sediment. (ml/l)</t>
  </si>
  <si>
    <t>Luogo, data</t>
  </si>
  <si>
    <t>Firma</t>
  </si>
  <si>
    <t>Osservazioni</t>
  </si>
  <si>
    <t xml:space="preserve">, Nr. </t>
  </si>
  <si>
    <t xml:space="preserve">, No. </t>
  </si>
  <si>
    <t xml:space="preserve"> - spätestens 5 Tage nach der ARA-Kontrolle -</t>
  </si>
  <si>
    <t>Dieses Blatt ist nach Vorliegen der Untersuchungsergebnisse</t>
  </si>
  <si>
    <t>zurück zu senden:</t>
  </si>
  <si>
    <t>per E-Mail an michael.holzer@anu.gr.ch bzw. thomas.maron@anu.gr.ch</t>
  </si>
  <si>
    <t>oder per Fax: +41 81 257 21 54</t>
  </si>
  <si>
    <t>oder per Post an Amt für Natur und Umwelt, Ringstrasse 10, CH-7001 Chur</t>
  </si>
  <si>
    <t>xGUSFilter</t>
  </si>
  <si>
    <t>Bergün Filisur (Jenisberg)</t>
  </si>
  <si>
    <t>Klosters (Gulfia)</t>
  </si>
  <si>
    <t>Klosters (Serneus)</t>
  </si>
  <si>
    <t>S-chanf (Oberengadin)</t>
  </si>
  <si>
    <t>Bregaglia (Caccior)</t>
  </si>
  <si>
    <t>Sils i.E./Segl (Vals)</t>
  </si>
  <si>
    <t>Bergün Filisur (Preda)</t>
  </si>
  <si>
    <t>Bergün Filisur (Stuls)</t>
  </si>
  <si>
    <t>Bever (Spinas)</t>
  </si>
  <si>
    <t>Disentis/Mustér (Madernal)</t>
  </si>
  <si>
    <t>Safiental (Inner Camana)</t>
  </si>
  <si>
    <t>Sumvitg (Val)</t>
  </si>
  <si>
    <t>Surses (Alp Flix, Salategnas)</t>
  </si>
  <si>
    <t>Surses (Alp Flix, Tigias)</t>
  </si>
  <si>
    <t>Dieses Blatt ist nach Vorliegen der Untersuchungsergebnisse - spätestens 5 Tage nach der ARA-Kontrolle - zurück zu senden:
per E-Mail an michael.holzer@anu.gr.ch bzw. thomas.maron@anu.gr.ch
oder per Post an Amt für Natur und Umwelt, Ringstrasse 10, CH-7001 Chur</t>
  </si>
  <si>
    <t xml:space="preserve">Il presento foglio, una volta ottenuti i risultati del controlli, deve essere rispedito - al più tardi entro 5 giorni dopo il controllo:
via e-mail a: michael.holzer@anu.gr.ch risp. thomas.maron@anu.gr.ch
o per posta all'Ufficio per la natura e l'ambiente, Ringstrasse 10, CH-7001 Chur/Coira
</t>
  </si>
  <si>
    <t>Vals (Mont)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</si>
</sst>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dd/mm/yyyy\,\ ddd"/>
    <numFmt numFmtId="166" formatCode="#,##0.0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4" fontId="0" fillId="0" borderId="3" xfId="0" applyNumberFormat="1" applyFill="1" applyBorder="1" applyAlignment="1" applyProtection="1">
      <alignment vertical="center"/>
    </xf>
    <xf numFmtId="4" fontId="0" fillId="0" borderId="4" xfId="0" applyNumberForma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64" fontId="0" fillId="2" borderId="1" xfId="0" applyNumberFormat="1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0" xfId="0" applyBorder="1" applyAlignment="1">
      <alignment vertical="center"/>
    </xf>
    <xf numFmtId="4" fontId="0" fillId="0" borderId="0" xfId="0" applyNumberFormat="1"/>
    <xf numFmtId="14" fontId="0" fillId="0" borderId="0" xfId="0" applyNumberFormat="1"/>
    <xf numFmtId="166" fontId="0" fillId="2" borderId="1" xfId="0" applyNumberFormat="1" applyFill="1" applyBorder="1" applyAlignment="1" applyProtection="1">
      <alignment vertical="center"/>
      <protection locked="0"/>
    </xf>
    <xf numFmtId="166" fontId="0" fillId="0" borderId="0" xfId="0" applyNumberFormat="1"/>
    <xf numFmtId="0" fontId="0" fillId="0" borderId="7" xfId="0" applyFill="1" applyBorder="1" applyAlignment="1" applyProtection="1">
      <alignment vertical="center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</xf>
    <xf numFmtId="3" fontId="0" fillId="0" borderId="0" xfId="0" applyNumberFormat="1"/>
    <xf numFmtId="0" fontId="0" fillId="2" borderId="5" xfId="0" quotePrefix="1" applyFill="1" applyBorder="1" applyAlignment="1" applyProtection="1">
      <alignment vertical="center"/>
      <protection locked="0"/>
    </xf>
    <xf numFmtId="0" fontId="0" fillId="2" borderId="2" xfId="0" quotePrefix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49" fontId="0" fillId="0" borderId="0" xfId="0" applyNumberFormat="1"/>
    <xf numFmtId="0" fontId="0" fillId="0" borderId="0" xfId="0" applyProtection="1"/>
    <xf numFmtId="0" fontId="0" fillId="3" borderId="1" xfId="0" applyFill="1" applyBorder="1" applyProtection="1">
      <protection locked="0"/>
    </xf>
    <xf numFmtId="4" fontId="0" fillId="0" borderId="9" xfId="0" applyNumberFormat="1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NumberFormat="1"/>
    <xf numFmtId="0" fontId="0" fillId="0" borderId="0" xfId="0" applyAlignment="1" applyProtection="1">
      <alignment vertical="center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0" borderId="0" xfId="0" applyFill="1" applyBorder="1" applyProtection="1"/>
    <xf numFmtId="49" fontId="0" fillId="0" borderId="0" xfId="0" applyNumberFormat="1" applyFill="1" applyBorder="1" applyAlignment="1" applyProtection="1">
      <alignment vertical="center"/>
    </xf>
    <xf numFmtId="0" fontId="0" fillId="0" borderId="11" xfId="0" applyFill="1" applyBorder="1" applyProtection="1"/>
    <xf numFmtId="14" fontId="0" fillId="0" borderId="11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0" fillId="0" borderId="5" xfId="0" applyFill="1" applyBorder="1" applyProtection="1"/>
    <xf numFmtId="0" fontId="0" fillId="0" borderId="12" xfId="0" applyFill="1" applyBorder="1" applyAlignment="1" applyProtection="1">
      <alignment vertical="center"/>
    </xf>
    <xf numFmtId="14" fontId="0" fillId="4" borderId="1" xfId="0" applyNumberForma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  <protection locked="0"/>
    </xf>
    <xf numFmtId="4" fontId="0" fillId="4" borderId="1" xfId="0" applyNumberFormat="1" applyFill="1" applyBorder="1" applyAlignment="1" applyProtection="1">
      <alignment vertical="center"/>
    </xf>
    <xf numFmtId="166" fontId="0" fillId="4" borderId="1" xfId="0" applyNumberFormat="1" applyFill="1" applyBorder="1" applyAlignment="1" applyProtection="1">
      <alignment vertical="center"/>
    </xf>
    <xf numFmtId="164" fontId="0" fillId="4" borderId="1" xfId="0" applyNumberFormat="1" applyFill="1" applyBorder="1" applyAlignment="1" applyProtection="1">
      <alignment vertical="center"/>
    </xf>
    <xf numFmtId="3" fontId="0" fillId="4" borderId="1" xfId="0" applyNumberFormat="1" applyFill="1" applyBorder="1" applyAlignment="1" applyProtection="1">
      <alignment vertical="center"/>
    </xf>
    <xf numFmtId="49" fontId="0" fillId="4" borderId="1" xfId="0" applyNumberFormat="1" applyFill="1" applyBorder="1" applyAlignment="1" applyProtection="1">
      <alignment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165" fontId="3" fillId="2" borderId="6" xfId="0" applyNumberFormat="1" applyFont="1" applyFill="1" applyBorder="1" applyAlignment="1" applyProtection="1">
      <alignment horizontal="left" vertical="center"/>
      <protection locked="0"/>
    </xf>
    <xf numFmtId="165" fontId="2" fillId="0" borderId="2" xfId="0" applyNumberFormat="1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66FFFF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9525</xdr:rowOff>
        </xdr:from>
        <xdr:to>
          <xdr:col>5</xdr:col>
          <xdr:colOff>0</xdr:colOff>
          <xdr:row>5</xdr:row>
          <xdr:rowOff>9525</xdr:rowOff>
        </xdr:to>
        <xdr:sp macro="" textlink="">
          <xdr:nvSpPr>
            <xdr:cNvPr id="1027" name="K_ARAListe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28575</xdr:rowOff>
        </xdr:from>
        <xdr:to>
          <xdr:col>3</xdr:col>
          <xdr:colOff>247650</xdr:colOff>
          <xdr:row>38</xdr:row>
          <xdr:rowOff>0</xdr:rowOff>
        </xdr:to>
        <xdr:sp macro="" textlink="">
          <xdr:nvSpPr>
            <xdr:cNvPr id="1093" name="CheckBox1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37</xdr:row>
          <xdr:rowOff>28575</xdr:rowOff>
        </xdr:from>
        <xdr:to>
          <xdr:col>4</xdr:col>
          <xdr:colOff>276225</xdr:colOff>
          <xdr:row>38</xdr:row>
          <xdr:rowOff>0</xdr:rowOff>
        </xdr:to>
        <xdr:sp macro="" textlink="">
          <xdr:nvSpPr>
            <xdr:cNvPr id="1094" name="CheckBox2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28575</xdr:rowOff>
        </xdr:from>
        <xdr:to>
          <xdr:col>3</xdr:col>
          <xdr:colOff>247650</xdr:colOff>
          <xdr:row>35</xdr:row>
          <xdr:rowOff>0</xdr:rowOff>
        </xdr:to>
        <xdr:sp macro="" textlink="">
          <xdr:nvSpPr>
            <xdr:cNvPr id="1095" name="CheckBox3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34</xdr:row>
          <xdr:rowOff>28575</xdr:rowOff>
        </xdr:from>
        <xdr:to>
          <xdr:col>4</xdr:col>
          <xdr:colOff>276225</xdr:colOff>
          <xdr:row>35</xdr:row>
          <xdr:rowOff>0</xdr:rowOff>
        </xdr:to>
        <xdr:sp macro="" textlink="">
          <xdr:nvSpPr>
            <xdr:cNvPr id="1096" name="CheckBox4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40</xdr:row>
          <xdr:rowOff>28575</xdr:rowOff>
        </xdr:from>
        <xdr:to>
          <xdr:col>3</xdr:col>
          <xdr:colOff>247650</xdr:colOff>
          <xdr:row>41</xdr:row>
          <xdr:rowOff>0</xdr:rowOff>
        </xdr:to>
        <xdr:sp macro="" textlink="">
          <xdr:nvSpPr>
            <xdr:cNvPr id="1097" name="CheckBox5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40</xdr:row>
          <xdr:rowOff>28575</xdr:rowOff>
        </xdr:from>
        <xdr:to>
          <xdr:col>4</xdr:col>
          <xdr:colOff>276225</xdr:colOff>
          <xdr:row>41</xdr:row>
          <xdr:rowOff>0</xdr:rowOff>
        </xdr:to>
        <xdr:sp macro="" textlink="">
          <xdr:nvSpPr>
            <xdr:cNvPr id="1098" name="CheckBox6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43</xdr:row>
          <xdr:rowOff>28575</xdr:rowOff>
        </xdr:from>
        <xdr:to>
          <xdr:col>3</xdr:col>
          <xdr:colOff>247650</xdr:colOff>
          <xdr:row>44</xdr:row>
          <xdr:rowOff>0</xdr:rowOff>
        </xdr:to>
        <xdr:sp macro="" textlink="">
          <xdr:nvSpPr>
            <xdr:cNvPr id="1099" name="CheckBox7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43</xdr:row>
          <xdr:rowOff>28575</xdr:rowOff>
        </xdr:from>
        <xdr:to>
          <xdr:col>4</xdr:col>
          <xdr:colOff>276225</xdr:colOff>
          <xdr:row>44</xdr:row>
          <xdr:rowOff>0</xdr:rowOff>
        </xdr:to>
        <xdr:sp macro="" textlink="">
          <xdr:nvSpPr>
            <xdr:cNvPr id="1100" name="CheckBox8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21</xdr:row>
          <xdr:rowOff>9525</xdr:rowOff>
        </xdr:from>
        <xdr:to>
          <xdr:col>3</xdr:col>
          <xdr:colOff>238125</xdr:colOff>
          <xdr:row>21</xdr:row>
          <xdr:rowOff>209550</xdr:rowOff>
        </xdr:to>
        <xdr:sp macro="" textlink="">
          <xdr:nvSpPr>
            <xdr:cNvPr id="1101" name="WahlTW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22</xdr:row>
          <xdr:rowOff>9525</xdr:rowOff>
        </xdr:from>
        <xdr:to>
          <xdr:col>3</xdr:col>
          <xdr:colOff>238125</xdr:colOff>
          <xdr:row>22</xdr:row>
          <xdr:rowOff>209550</xdr:rowOff>
        </xdr:to>
        <xdr:sp macro="" textlink="">
          <xdr:nvSpPr>
            <xdr:cNvPr id="1103" name="CheckBox10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23</xdr:row>
          <xdr:rowOff>9525</xdr:rowOff>
        </xdr:from>
        <xdr:to>
          <xdr:col>3</xdr:col>
          <xdr:colOff>238125</xdr:colOff>
          <xdr:row>23</xdr:row>
          <xdr:rowOff>209550</xdr:rowOff>
        </xdr:to>
        <xdr:sp macro="" textlink="">
          <xdr:nvSpPr>
            <xdr:cNvPr id="1104" name="CheckBox11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24</xdr:row>
          <xdr:rowOff>9525</xdr:rowOff>
        </xdr:from>
        <xdr:to>
          <xdr:col>3</xdr:col>
          <xdr:colOff>238125</xdr:colOff>
          <xdr:row>24</xdr:row>
          <xdr:rowOff>209550</xdr:rowOff>
        </xdr:to>
        <xdr:sp macro="" textlink="">
          <xdr:nvSpPr>
            <xdr:cNvPr id="1105" name="CheckBox12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38100</xdr:rowOff>
        </xdr:from>
        <xdr:to>
          <xdr:col>4</xdr:col>
          <xdr:colOff>828675</xdr:colOff>
          <xdr:row>1</xdr:row>
          <xdr:rowOff>0</xdr:rowOff>
        </xdr:to>
        <xdr:sp macro="" textlink="">
          <xdr:nvSpPr>
            <xdr:cNvPr id="1106" name="SprachWahl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control" Target="../activeX/activeX11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5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ontrol" Target="../activeX/activeX10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9.xml"/><Relationship Id="rId20" Type="http://schemas.openxmlformats.org/officeDocument/2006/relationships/control" Target="../activeX/activeX1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23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2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E29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RowHeight="12.75" x14ac:dyDescent="0.2"/>
  <cols>
    <col min="1" max="1" width="1.7109375" customWidth="1"/>
    <col min="2" max="2" width="80.7109375" customWidth="1"/>
    <col min="3" max="4" width="1.7109375" customWidth="1"/>
    <col min="5" max="5" width="80.7109375" customWidth="1"/>
  </cols>
  <sheetData>
    <row r="1" spans="1:5" ht="18" x14ac:dyDescent="0.2">
      <c r="A1" s="34" t="s">
        <v>217</v>
      </c>
      <c r="B1" s="35"/>
      <c r="D1" s="34" t="s">
        <v>271</v>
      </c>
    </row>
    <row r="2" spans="1:5" ht="30" customHeight="1" x14ac:dyDescent="0.2">
      <c r="A2" s="36" t="s">
        <v>163</v>
      </c>
      <c r="B2" s="33" t="s">
        <v>157</v>
      </c>
      <c r="D2" s="36" t="s">
        <v>163</v>
      </c>
      <c r="E2" s="33" t="s">
        <v>272</v>
      </c>
    </row>
    <row r="3" spans="1:5" ht="30" customHeight="1" x14ac:dyDescent="0.2">
      <c r="A3" s="36" t="s">
        <v>163</v>
      </c>
      <c r="B3" s="33" t="s">
        <v>160</v>
      </c>
      <c r="D3" s="36" t="s">
        <v>163</v>
      </c>
      <c r="E3" s="33" t="s">
        <v>273</v>
      </c>
    </row>
    <row r="4" spans="1:5" ht="15" customHeight="1" x14ac:dyDescent="0.2">
      <c r="A4" s="36" t="s">
        <v>163</v>
      </c>
      <c r="B4" s="33" t="s">
        <v>159</v>
      </c>
      <c r="D4" s="36" t="s">
        <v>163</v>
      </c>
      <c r="E4" s="33" t="s">
        <v>274</v>
      </c>
    </row>
    <row r="5" spans="1:5" ht="30" customHeight="1" x14ac:dyDescent="0.2">
      <c r="A5" s="36" t="s">
        <v>163</v>
      </c>
      <c r="B5" s="33" t="s">
        <v>164</v>
      </c>
      <c r="D5" s="36" t="s">
        <v>163</v>
      </c>
      <c r="E5" s="33" t="s">
        <v>275</v>
      </c>
    </row>
    <row r="6" spans="1:5" ht="45" customHeight="1" x14ac:dyDescent="0.2">
      <c r="A6" s="36" t="s">
        <v>163</v>
      </c>
      <c r="B6" s="33" t="s">
        <v>161</v>
      </c>
      <c r="D6" s="36" t="s">
        <v>163</v>
      </c>
      <c r="E6" s="33" t="s">
        <v>276</v>
      </c>
    </row>
    <row r="7" spans="1:5" ht="30" customHeight="1" x14ac:dyDescent="0.2">
      <c r="A7" s="36" t="s">
        <v>163</v>
      </c>
      <c r="B7" s="33" t="s">
        <v>162</v>
      </c>
      <c r="D7" s="36" t="s">
        <v>163</v>
      </c>
      <c r="E7" s="33" t="s">
        <v>277</v>
      </c>
    </row>
    <row r="8" spans="1:5" ht="15" customHeight="1" x14ac:dyDescent="0.2">
      <c r="A8" s="36" t="s">
        <v>163</v>
      </c>
      <c r="B8" s="33" t="s">
        <v>158</v>
      </c>
      <c r="D8" s="36" t="s">
        <v>163</v>
      </c>
      <c r="E8" s="33" t="s">
        <v>278</v>
      </c>
    </row>
    <row r="9" spans="1:5" x14ac:dyDescent="0.2">
      <c r="A9" s="36"/>
      <c r="B9" s="33"/>
    </row>
    <row r="10" spans="1:5" x14ac:dyDescent="0.2">
      <c r="A10" s="36"/>
      <c r="B10" s="33"/>
    </row>
    <row r="11" spans="1:5" x14ac:dyDescent="0.2">
      <c r="A11" s="36"/>
      <c r="B11" s="33"/>
    </row>
    <row r="12" spans="1:5" x14ac:dyDescent="0.2">
      <c r="A12" s="36"/>
      <c r="B12" s="33"/>
    </row>
    <row r="13" spans="1:5" x14ac:dyDescent="0.2">
      <c r="A13" s="36"/>
      <c r="B13" s="33"/>
    </row>
    <row r="14" spans="1:5" x14ac:dyDescent="0.2">
      <c r="A14" s="36"/>
      <c r="B14" s="33"/>
    </row>
    <row r="15" spans="1:5" x14ac:dyDescent="0.2">
      <c r="A15" s="36"/>
      <c r="B15" s="33"/>
    </row>
    <row r="16" spans="1:5" x14ac:dyDescent="0.2">
      <c r="A16" s="36"/>
      <c r="B16" s="33"/>
    </row>
    <row r="17" spans="1:2" x14ac:dyDescent="0.2">
      <c r="A17" s="36"/>
      <c r="B17" s="33"/>
    </row>
    <row r="18" spans="1:2" x14ac:dyDescent="0.2">
      <c r="A18" s="36"/>
      <c r="B18" s="33"/>
    </row>
    <row r="19" spans="1:2" x14ac:dyDescent="0.2">
      <c r="A19" s="36"/>
      <c r="B19" s="33"/>
    </row>
    <row r="20" spans="1:2" x14ac:dyDescent="0.2">
      <c r="A20" s="36"/>
      <c r="B20" s="33"/>
    </row>
    <row r="21" spans="1:2" x14ac:dyDescent="0.2">
      <c r="B21" s="32"/>
    </row>
    <row r="22" spans="1:2" x14ac:dyDescent="0.2">
      <c r="B22" s="32"/>
    </row>
    <row r="23" spans="1:2" x14ac:dyDescent="0.2">
      <c r="B23" s="32"/>
    </row>
    <row r="24" spans="1:2" x14ac:dyDescent="0.2">
      <c r="B24" s="32"/>
    </row>
    <row r="25" spans="1:2" x14ac:dyDescent="0.2">
      <c r="B25" s="32"/>
    </row>
    <row r="26" spans="1:2" x14ac:dyDescent="0.2">
      <c r="B26" s="32"/>
    </row>
    <row r="27" spans="1:2" x14ac:dyDescent="0.2">
      <c r="B27" s="32"/>
    </row>
    <row r="28" spans="1:2" x14ac:dyDescent="0.2">
      <c r="B28" s="32"/>
    </row>
    <row r="29" spans="1:2" x14ac:dyDescent="0.2">
      <c r="B29" s="32"/>
    </row>
  </sheetData>
  <sheetProtection sheet="1" objects="1" scenarios="1"/>
  <pageMargins left="0.78740157480314965" right="0.78740157480314965" top="1.1811023622047245" bottom="0.78740157480314965" header="0.78740157480314965" footer="0.39370078740157483"/>
  <pageSetup paperSize="9" orientation="portrait" r:id="rId1"/>
  <headerFooter>
    <oddHeader>&amp;L&amp;"Arial,Fett"&amp;14Formular ARA-Kontrolle</oddHeader>
    <oddFooter>&amp;LANU/A/Ho&amp;R&amp;8&amp;Z&amp;F, 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L72"/>
  <sheetViews>
    <sheetView tabSelected="1" zoomScaleNormal="100" workbookViewId="0"/>
  </sheetViews>
  <sheetFormatPr baseColWidth="10" defaultRowHeight="12.75" x14ac:dyDescent="0.2"/>
  <cols>
    <col min="1" max="1" width="25.7109375" customWidth="1"/>
    <col min="2" max="2" width="19.7109375" customWidth="1"/>
    <col min="3" max="3" width="8.7109375" customWidth="1"/>
    <col min="4" max="5" width="12.7109375" customWidth="1"/>
    <col min="6" max="6" width="1.7109375" customWidth="1"/>
    <col min="7" max="7" width="40.7109375" hidden="1" customWidth="1"/>
    <col min="8" max="8" width="1.7109375" style="38" hidden="1" customWidth="1"/>
    <col min="9" max="10" width="10.7109375" style="38" hidden="1" customWidth="1"/>
    <col min="11" max="11" width="30.7109375" style="38" hidden="1" customWidth="1"/>
    <col min="12" max="12" width="1.7109375" style="38" hidden="1" customWidth="1"/>
  </cols>
  <sheetData>
    <row r="1" spans="1:12" s="2" customFormat="1" ht="28.5" customHeight="1" x14ac:dyDescent="0.2">
      <c r="H1" s="38"/>
      <c r="I1" s="58" t="b">
        <v>1</v>
      </c>
      <c r="J1" s="54">
        <f>IF(K_Sprache,3,2)</f>
        <v>3</v>
      </c>
      <c r="K1" s="51"/>
      <c r="L1" s="38"/>
    </row>
    <row r="2" spans="1:12" s="2" customFormat="1" ht="6" customHeight="1" x14ac:dyDescent="0.2">
      <c r="H2" s="38"/>
      <c r="I2" s="55"/>
      <c r="J2" s="55"/>
      <c r="K2" s="49"/>
      <c r="L2" s="38"/>
    </row>
    <row r="3" spans="1:12" ht="18" x14ac:dyDescent="0.2">
      <c r="A3" s="17" t="str">
        <f>VLOOKUP(1,K_Texte,K_Sprachspalte,FALSE)</f>
        <v>Controllo IDA del</v>
      </c>
      <c r="B3" s="20"/>
      <c r="C3" s="21"/>
      <c r="D3" s="66"/>
      <c r="E3" s="67"/>
      <c r="F3" s="3"/>
      <c r="G3" s="39"/>
      <c r="H3" s="44"/>
      <c r="I3" s="57">
        <f>$D$3</f>
        <v>0</v>
      </c>
      <c r="J3" s="57">
        <f ca="1">TODAY()</f>
        <v>45967</v>
      </c>
      <c r="K3" s="52" t="str">
        <f ca="1">"Aktualisiert: " &amp; DAY(TODAY()) &amp; "." &amp; MONTH(TODAY()) &amp; "." &amp; YEAR(TODAY())</f>
        <v>Aktualisiert: 6.11.2025</v>
      </c>
    </row>
    <row r="4" spans="1:12" ht="6" customHeight="1" x14ac:dyDescent="0.2">
      <c r="A4" s="3"/>
      <c r="B4" s="3"/>
      <c r="C4" s="3"/>
      <c r="D4" s="3"/>
      <c r="E4" s="3"/>
      <c r="F4" s="3"/>
      <c r="H4" s="44"/>
      <c r="I4" s="13"/>
      <c r="J4" s="13"/>
      <c r="K4" s="12"/>
    </row>
    <row r="5" spans="1:12" ht="21" customHeight="1" x14ac:dyDescent="0.2">
      <c r="A5" s="17" t="str">
        <f>VLOOKUP(4,K_Texte,K_Sprachspalte,FALSE)</f>
        <v>IDA Nome</v>
      </c>
      <c r="B5" s="42" t="str">
        <f>INDEX(K_ARAListe,MATCH(K_ARANr,ARAListe!$B$2:$B$156,0),1) &amp; VLOOKUP(10,K_Texte,K_Sprachspalte,FALSE) &amp; K_ARANr</f>
        <v>Prego scegliere l'IDA, No. 0</v>
      </c>
      <c r="C5" s="12"/>
      <c r="D5" s="12"/>
      <c r="E5" s="12"/>
      <c r="F5" s="3"/>
      <c r="G5" s="39"/>
      <c r="H5" s="44"/>
      <c r="I5" s="58">
        <v>0</v>
      </c>
      <c r="J5" s="54" t="str">
        <f>B5</f>
        <v>Prego scegliere l'IDA, No. 0</v>
      </c>
      <c r="K5" s="51"/>
    </row>
    <row r="6" spans="1:12" ht="12" customHeight="1" x14ac:dyDescent="0.2">
      <c r="A6" s="3"/>
      <c r="B6" s="3"/>
      <c r="C6" s="3"/>
      <c r="D6" s="3"/>
      <c r="E6" s="3"/>
      <c r="F6" s="3"/>
      <c r="H6" s="44"/>
      <c r="I6" s="56"/>
      <c r="J6" s="56"/>
      <c r="K6" s="12"/>
    </row>
    <row r="7" spans="1:12" ht="18" customHeight="1" x14ac:dyDescent="0.2">
      <c r="A7" s="4" t="str">
        <f>VLOOKUP(11,K_Texte,K_Sprachspalte,FALSE)</f>
        <v>Risultati delle analisi IDA</v>
      </c>
      <c r="B7" s="3"/>
      <c r="C7" s="3"/>
      <c r="D7" s="3"/>
      <c r="E7" s="3"/>
      <c r="F7" s="3"/>
      <c r="H7" s="44"/>
      <c r="I7" s="12"/>
      <c r="J7" s="12"/>
      <c r="K7" s="12"/>
    </row>
    <row r="8" spans="1:12" ht="15" x14ac:dyDescent="0.2">
      <c r="A8" s="5" t="str">
        <f>VLOOKUP(12,K_Texte,K_Sprachspalte,FALSE)</f>
        <v>Parametro</v>
      </c>
      <c r="B8" s="5"/>
      <c r="C8" s="5" t="str">
        <f>VLOOKUP(13,K_Texte,K_Sprachspalte,FALSE)</f>
        <v>Unità</v>
      </c>
      <c r="D8" s="8" t="str">
        <f>VLOOKUP(14,K_Texte,K_Sprachspalte,FALSE)</f>
        <v>Afflusso</v>
      </c>
      <c r="E8" s="8" t="str">
        <f>VLOOKUP(15,K_Texte,K_Sprachspalte,FALSE)</f>
        <v>Deflusso</v>
      </c>
      <c r="F8" s="3"/>
      <c r="H8" s="44"/>
      <c r="I8" s="26"/>
      <c r="J8" s="26"/>
      <c r="K8" s="12"/>
    </row>
    <row r="9" spans="1:12" x14ac:dyDescent="0.2">
      <c r="A9" s="3" t="str">
        <f>VLOOKUP(16,K_Texte,K_Sprachspalte,FALSE)</f>
        <v>Richiesta biochim. di ossigeno</v>
      </c>
      <c r="B9" s="3" t="str">
        <f>VLOOKUP(27,K_Texte,K_Sprachspalte,FALSE)</f>
        <v>BOD5</v>
      </c>
      <c r="C9" s="3" t="str">
        <f>VLOOKUP(35,K_Texte,K_Sprachspalte,FALSE)</f>
        <v>mg/l</v>
      </c>
      <c r="D9" s="6"/>
      <c r="E9" s="6"/>
      <c r="F9" s="3"/>
      <c r="G9" s="39"/>
      <c r="H9" s="44"/>
      <c r="I9" s="59">
        <f>$D$9</f>
        <v>0</v>
      </c>
      <c r="J9" s="59">
        <f>$E$9</f>
        <v>0</v>
      </c>
      <c r="K9" s="53"/>
    </row>
    <row r="10" spans="1:12" x14ac:dyDescent="0.2">
      <c r="A10" s="3" t="str">
        <f>VLOOKUP(17,K_Texte,K_Sprachspalte,FALSE)</f>
        <v>Richiesta chimica di ossigeno</v>
      </c>
      <c r="B10" s="3" t="str">
        <f>VLOOKUP(28,K_Texte,K_Sprachspalte,FALSE)</f>
        <v>COD</v>
      </c>
      <c r="C10" s="3" t="str">
        <f>VLOOKUP(35,K_Texte,K_Sprachspalte,FALSE)</f>
        <v>mg/l</v>
      </c>
      <c r="D10" s="6"/>
      <c r="E10" s="6"/>
      <c r="F10" s="3"/>
      <c r="G10" s="39"/>
      <c r="H10" s="44"/>
      <c r="I10" s="59">
        <f>$D$10</f>
        <v>0</v>
      </c>
      <c r="J10" s="59">
        <f>$E$10</f>
        <v>0</v>
      </c>
      <c r="K10" s="53"/>
    </row>
    <row r="11" spans="1:12" x14ac:dyDescent="0.2">
      <c r="A11" s="3" t="str">
        <f>VLOOKUP(18,K_Texte,K_Sprachspalte,FALSE)</f>
        <v>Solidi totali</v>
      </c>
      <c r="B11" s="3" t="str">
        <f>VLOOKUP(29,K_Texte,K_Sprachspalte,FALSE)</f>
        <v>TS</v>
      </c>
      <c r="C11" s="3" t="str">
        <f>VLOOKUP(35,K_Texte,K_Sprachspalte,FALSE)</f>
        <v>mg/l</v>
      </c>
      <c r="D11" s="10"/>
      <c r="E11" s="6"/>
      <c r="F11" s="3"/>
      <c r="G11" s="39"/>
      <c r="H11" s="44"/>
      <c r="I11" s="54"/>
      <c r="J11" s="59">
        <f>$E$11</f>
        <v>0</v>
      </c>
      <c r="K11" s="53"/>
    </row>
    <row r="12" spans="1:12" s="2" customFormat="1" x14ac:dyDescent="0.2">
      <c r="A12" s="3" t="str">
        <f>VLOOKUP(19,K_Texte,K_Sprachspalte,FALSE)</f>
        <v xml:space="preserve">   Filtro utilizzato (a membrana oppure a fibra di vetro)</v>
      </c>
      <c r="B12" s="3"/>
      <c r="C12" s="3" t="str">
        <f>VLOOKUP(36,K_Texte,K_Sprachspalte,FALSE)</f>
        <v>tipo (M o FV)</v>
      </c>
      <c r="D12" s="11"/>
      <c r="E12" s="6"/>
      <c r="F12" s="3"/>
      <c r="G12" s="39"/>
      <c r="H12" s="44"/>
      <c r="I12" s="54"/>
      <c r="J12" s="59"/>
      <c r="K12" s="53"/>
      <c r="L12" s="38"/>
    </row>
    <row r="13" spans="1:12" s="2" customFormat="1" x14ac:dyDescent="0.2">
      <c r="A13" s="3" t="str">
        <f>VLOOKUP(20,K_Texte,K_Sprachspalte,FALSE)</f>
        <v xml:space="preserve">   Porosità / capacità di trattenimento</v>
      </c>
      <c r="B13" s="3"/>
      <c r="C13" s="3" t="str">
        <f>VLOOKUP(37,K_Texte,K_Sprachspalte,FALSE)</f>
        <v>µm</v>
      </c>
      <c r="D13" s="11"/>
      <c r="E13" s="6"/>
      <c r="F13" s="3"/>
      <c r="G13" s="39"/>
      <c r="H13" s="44"/>
      <c r="I13" s="54"/>
      <c r="J13" s="59"/>
      <c r="K13" s="53"/>
      <c r="L13" s="38"/>
    </row>
    <row r="14" spans="1:12" s="2" customFormat="1" x14ac:dyDescent="0.2">
      <c r="A14" s="3" t="str">
        <f>VLOOKUP(21,K_Texte,K_Sprachspalte,FALSE)</f>
        <v xml:space="preserve">   Designazione del tipo di filtro, fabbricante</v>
      </c>
      <c r="B14" s="3"/>
      <c r="C14" s="3"/>
      <c r="D14" s="40"/>
      <c r="E14" s="6"/>
      <c r="F14" s="3"/>
      <c r="G14" s="39"/>
      <c r="H14" s="44"/>
      <c r="I14" s="54"/>
      <c r="J14" s="59"/>
      <c r="K14" s="53"/>
      <c r="L14" s="38"/>
    </row>
    <row r="15" spans="1:12" x14ac:dyDescent="0.2">
      <c r="A15" s="3" t="str">
        <f>VLOOKUP(22,K_Texte,K_Sprachspalte,FALSE)</f>
        <v>Fosfore totale</v>
      </c>
      <c r="B15" s="3" t="str">
        <f>VLOOKUP(30,K_Texte,K_Sprachspalte,FALSE)</f>
        <v>Ptot</v>
      </c>
      <c r="C15" s="3" t="str">
        <f>VLOOKUP(35,K_Texte,K_Sprachspalte,FALSE)</f>
        <v>mg/l</v>
      </c>
      <c r="D15" s="6"/>
      <c r="E15" s="6"/>
      <c r="F15" s="3"/>
      <c r="G15" s="39"/>
      <c r="H15" s="44"/>
      <c r="I15" s="59">
        <f>$D$15</f>
        <v>0</v>
      </c>
      <c r="J15" s="59">
        <f>$E$15</f>
        <v>0</v>
      </c>
      <c r="K15" s="53"/>
    </row>
    <row r="16" spans="1:12" x14ac:dyDescent="0.2">
      <c r="A16" s="3" t="str">
        <f>VLOOKUP(23,K_Texte,K_Sprachspalte,FALSE)</f>
        <v>Azoto  totale</v>
      </c>
      <c r="B16" s="3" t="str">
        <f>VLOOKUP(31,K_Texte,K_Sprachspalte,FALSE)</f>
        <v>Ntot</v>
      </c>
      <c r="C16" s="3" t="str">
        <f>VLOOKUP(35,K_Texte,K_Sprachspalte,FALSE)</f>
        <v>mg/l</v>
      </c>
      <c r="D16" s="6"/>
      <c r="E16" s="6"/>
      <c r="F16" s="3"/>
      <c r="G16" s="39"/>
      <c r="H16" s="44"/>
      <c r="I16" s="59">
        <f>$D$16</f>
        <v>0</v>
      </c>
      <c r="J16" s="59">
        <f>$E$16</f>
        <v>0</v>
      </c>
      <c r="K16" s="53"/>
    </row>
    <row r="17" spans="1:12" x14ac:dyDescent="0.2">
      <c r="A17" s="3" t="str">
        <f>VLOOKUP(24,K_Texte,K_Sprachspalte,FALSE)</f>
        <v>Azoto ammoniacale</v>
      </c>
      <c r="B17" s="3" t="str">
        <f>VLOOKUP(32,K_Texte,K_Sprachspalte,FALSE)</f>
        <v>NH4-N</v>
      </c>
      <c r="C17" s="3" t="str">
        <f>VLOOKUP(35,K_Texte,K_Sprachspalte,FALSE)</f>
        <v>mg/l</v>
      </c>
      <c r="D17" s="6"/>
      <c r="E17" s="6"/>
      <c r="F17" s="3"/>
      <c r="G17" s="39"/>
      <c r="H17" s="44"/>
      <c r="I17" s="59">
        <f>$D$17</f>
        <v>0</v>
      </c>
      <c r="J17" s="59">
        <f>$E$17</f>
        <v>0</v>
      </c>
      <c r="K17" s="53"/>
    </row>
    <row r="18" spans="1:12" x14ac:dyDescent="0.2">
      <c r="A18" s="3" t="str">
        <f>VLOOKUP(25,K_Texte,K_Sprachspalte,FALSE)</f>
        <v>Azoto nitrico</v>
      </c>
      <c r="B18" s="3" t="str">
        <f>VLOOKUP(33,K_Texte,K_Sprachspalte,FALSE)</f>
        <v>NO3-N</v>
      </c>
      <c r="C18" s="3" t="str">
        <f>VLOOKUP(35,K_Texte,K_Sprachspalte,FALSE)</f>
        <v>mg/l</v>
      </c>
      <c r="D18" s="10"/>
      <c r="E18" s="6"/>
      <c r="F18" s="3"/>
      <c r="G18" s="39"/>
      <c r="H18" s="44"/>
      <c r="I18" s="54"/>
      <c r="J18" s="60">
        <f>$E$18</f>
        <v>0</v>
      </c>
      <c r="K18" s="53"/>
    </row>
    <row r="19" spans="1:12" x14ac:dyDescent="0.2">
      <c r="A19" s="3" t="str">
        <f>VLOOKUP(26,K_Texte,K_Sprachspalte,FALSE)</f>
        <v>Azoto nitrico</v>
      </c>
      <c r="B19" s="3" t="str">
        <f>VLOOKUP(34,K_Texte,K_Sprachspalte,FALSE)</f>
        <v>NO2-N</v>
      </c>
      <c r="C19" s="3" t="str">
        <f>VLOOKUP(35,K_Texte,K_Sprachspalte,FALSE)</f>
        <v>mg/l</v>
      </c>
      <c r="D19" s="11"/>
      <c r="E19" s="24"/>
      <c r="F19" s="3"/>
      <c r="G19" s="39"/>
      <c r="H19" s="44"/>
      <c r="I19" s="54"/>
      <c r="J19" s="59">
        <f>$E$19</f>
        <v>0</v>
      </c>
      <c r="K19" s="53"/>
    </row>
    <row r="20" spans="1:12" ht="12" customHeight="1" x14ac:dyDescent="0.2">
      <c r="A20" s="3"/>
      <c r="B20" s="3"/>
      <c r="C20" s="3"/>
      <c r="D20" s="3"/>
      <c r="E20" s="3"/>
      <c r="F20" s="3"/>
      <c r="H20" s="44"/>
      <c r="I20" s="56"/>
      <c r="J20" s="56"/>
      <c r="K20" s="12"/>
    </row>
    <row r="21" spans="1:12" ht="18" customHeight="1" x14ac:dyDescent="0.2">
      <c r="A21" s="4" t="str">
        <f>VLOOKUP(38,K_Texte,K_Sprachspalte,FALSE)</f>
        <v>Condizioni e parametri esistenti al momento del prelievo dei campioni</v>
      </c>
      <c r="B21" s="3"/>
      <c r="C21" s="3"/>
      <c r="D21" s="3"/>
      <c r="E21" s="3"/>
      <c r="F21" s="3"/>
      <c r="H21" s="44"/>
      <c r="I21" s="26"/>
      <c r="J21" s="26"/>
      <c r="K21" s="12"/>
    </row>
    <row r="22" spans="1:12" ht="18" customHeight="1" x14ac:dyDescent="0.2">
      <c r="A22" s="3" t="str">
        <f>VLOOKUP(39,K_Texte,K_Sprachspalte,FALSE)</f>
        <v>Tempo atmosferico</v>
      </c>
      <c r="B22" s="3"/>
      <c r="C22" s="3"/>
      <c r="D22" s="45" t="str">
        <f>VLOOKUP(40,K_Texte,K_Sprachspalte,FALSE)</f>
        <v xml:space="preserve">      Tempo asciutto (TA)</v>
      </c>
      <c r="E22" s="46"/>
      <c r="F22" s="3"/>
      <c r="G22" s="39"/>
      <c r="H22" s="44"/>
      <c r="I22" s="58" t="b">
        <v>0</v>
      </c>
      <c r="J22" s="54"/>
      <c r="K22" s="53"/>
    </row>
    <row r="23" spans="1:12" s="2" customFormat="1" ht="18" customHeight="1" x14ac:dyDescent="0.2">
      <c r="A23" s="3"/>
      <c r="B23" s="3"/>
      <c r="C23" s="3"/>
      <c r="D23" s="45" t="str">
        <f>VLOOKUP(41,K_Texte,K_Sprachspalte,FALSE)</f>
        <v xml:space="preserve">      Tempo piovoso (TP)</v>
      </c>
      <c r="E23" s="46"/>
      <c r="F23" s="3"/>
      <c r="G23" s="39"/>
      <c r="H23" s="44"/>
      <c r="I23" s="58" t="b">
        <v>0</v>
      </c>
      <c r="J23" s="54"/>
      <c r="K23" s="53"/>
      <c r="L23" s="38"/>
    </row>
    <row r="24" spans="1:12" s="2" customFormat="1" ht="18" customHeight="1" x14ac:dyDescent="0.2">
      <c r="A24" s="3"/>
      <c r="B24" s="3"/>
      <c r="C24" s="3"/>
      <c r="D24" s="45" t="str">
        <f>VLOOKUP(42,K_Texte,K_Sprachspalte,FALSE)</f>
        <v xml:space="preserve">      Caduta neve (CN)</v>
      </c>
      <c r="E24" s="46"/>
      <c r="F24" s="3"/>
      <c r="G24" s="39"/>
      <c r="H24" s="44"/>
      <c r="I24" s="58" t="b">
        <v>0</v>
      </c>
      <c r="J24" s="54"/>
      <c r="K24" s="53"/>
      <c r="L24" s="38"/>
    </row>
    <row r="25" spans="1:12" s="2" customFormat="1" ht="18" customHeight="1" x14ac:dyDescent="0.2">
      <c r="A25" s="3"/>
      <c r="B25" s="3"/>
      <c r="C25" s="3"/>
      <c r="D25" s="45" t="str">
        <f>VLOOKUP(43,K_Texte,K_Sprachspalte,FALSE)</f>
        <v xml:space="preserve">      Scioglimento neve (SN)</v>
      </c>
      <c r="E25" s="46"/>
      <c r="F25" s="3"/>
      <c r="G25" s="39"/>
      <c r="H25" s="44"/>
      <c r="I25" s="58" t="b">
        <v>0</v>
      </c>
      <c r="J25" s="54"/>
      <c r="K25" s="53"/>
      <c r="L25" s="38"/>
    </row>
    <row r="26" spans="1:12" s="2" customFormat="1" ht="6" customHeight="1" x14ac:dyDescent="0.2">
      <c r="A26" s="3"/>
      <c r="B26" s="3"/>
      <c r="C26" s="3"/>
      <c r="D26" s="3"/>
      <c r="E26" s="3"/>
      <c r="F26" s="3"/>
      <c r="H26" s="44"/>
      <c r="I26" s="13"/>
      <c r="J26" s="13"/>
      <c r="K26" s="12"/>
      <c r="L26" s="38"/>
    </row>
    <row r="27" spans="1:12" x14ac:dyDescent="0.2">
      <c r="A27" s="3" t="str">
        <f>VLOOKUP(44,K_Texte,K_Sprachspalte,FALSE)</f>
        <v>Temperatura acque di scarico</v>
      </c>
      <c r="B27" s="3" t="str">
        <f>VLOOKUP(45,K_Texte,K_Sprachspalte,FALSE)</f>
        <v>Media giornaliera</v>
      </c>
      <c r="C27" s="3" t="str">
        <f>VLOOKUP(48,K_Texte,K_Sprachspalte,FALSE)</f>
        <v>°C</v>
      </c>
      <c r="D27" s="7"/>
      <c r="E27" s="3"/>
      <c r="F27" s="3"/>
      <c r="G27" s="39"/>
      <c r="H27" s="44"/>
      <c r="I27" s="54">
        <f>$D$27</f>
        <v>0</v>
      </c>
      <c r="J27" s="54"/>
      <c r="K27" s="53"/>
    </row>
    <row r="28" spans="1:12" x14ac:dyDescent="0.2">
      <c r="A28" s="3"/>
      <c r="B28" s="3" t="str">
        <f>VLOOKUP(46,K_Texte,K_Sprachspalte,FALSE)</f>
        <v>Min.</v>
      </c>
      <c r="C28" s="3" t="str">
        <f>VLOOKUP(48,K_Texte,K_Sprachspalte,FALSE)</f>
        <v>°C</v>
      </c>
      <c r="D28" s="7"/>
      <c r="E28" s="3"/>
      <c r="F28" s="3"/>
      <c r="G28" s="39"/>
      <c r="H28" s="44"/>
      <c r="I28" s="54">
        <f>$D$28</f>
        <v>0</v>
      </c>
      <c r="J28" s="54"/>
      <c r="K28" s="53"/>
    </row>
    <row r="29" spans="1:12" x14ac:dyDescent="0.2">
      <c r="A29" s="3"/>
      <c r="B29" s="3" t="str">
        <f>VLOOKUP(47,K_Texte,K_Sprachspalte,FALSE)</f>
        <v>Mass.</v>
      </c>
      <c r="C29" s="3" t="str">
        <f>VLOOKUP(48,K_Texte,K_Sprachspalte,FALSE)</f>
        <v>°C</v>
      </c>
      <c r="D29" s="7"/>
      <c r="E29" s="3"/>
      <c r="F29" s="3"/>
      <c r="G29" s="39"/>
      <c r="H29" s="44"/>
      <c r="I29" s="54">
        <f>$D$29</f>
        <v>0</v>
      </c>
      <c r="J29" s="54"/>
      <c r="K29" s="53"/>
    </row>
    <row r="30" spans="1:12" ht="6" customHeight="1" x14ac:dyDescent="0.2">
      <c r="A30" s="3"/>
      <c r="B30" s="3"/>
      <c r="C30" s="3"/>
      <c r="D30" s="3"/>
      <c r="E30" s="3"/>
      <c r="F30" s="3"/>
      <c r="H30" s="44"/>
      <c r="I30" s="13"/>
      <c r="J30" s="13"/>
      <c r="K30" s="12"/>
    </row>
    <row r="31" spans="1:12" x14ac:dyDescent="0.2">
      <c r="A31" s="3" t="str">
        <f>VLOOKUP(49,K_Texte,K_Sprachspalte,FALSE)</f>
        <v>Portata acque di scarico</v>
      </c>
      <c r="B31" s="3" t="str">
        <f>VLOOKUP(50,K_Texte,K_Sprachspalte,FALSE)</f>
        <v>Media giornaliera</v>
      </c>
      <c r="C31" s="3" t="str">
        <f>VLOOKUP(53,K_Texte,K_Sprachspalte,FALSE)</f>
        <v>m3</v>
      </c>
      <c r="D31" s="7"/>
      <c r="E31" s="3"/>
      <c r="F31" s="3"/>
      <c r="G31" s="39"/>
      <c r="H31" s="44"/>
      <c r="I31" s="54">
        <f>$D$31</f>
        <v>0</v>
      </c>
      <c r="J31" s="54"/>
      <c r="K31" s="53"/>
    </row>
    <row r="32" spans="1:12" x14ac:dyDescent="0.2">
      <c r="A32" s="3"/>
      <c r="B32" s="3" t="str">
        <f>VLOOKUP(51,K_Texte,K_Sprachspalte,FALSE)</f>
        <v>Min.</v>
      </c>
      <c r="C32" s="3" t="str">
        <f>VLOOKUP(54,K_Texte,K_Sprachspalte,FALSE)</f>
        <v>l/s</v>
      </c>
      <c r="D32" s="7"/>
      <c r="E32" s="3"/>
      <c r="F32" s="3"/>
      <c r="G32" s="39"/>
      <c r="H32" s="44"/>
      <c r="I32" s="54">
        <f>$D$32</f>
        <v>0</v>
      </c>
      <c r="J32" s="54"/>
      <c r="K32" s="53"/>
    </row>
    <row r="33" spans="1:12" x14ac:dyDescent="0.2">
      <c r="A33" s="3"/>
      <c r="B33" s="3" t="str">
        <f>VLOOKUP(52,K_Texte,K_Sprachspalte,FALSE)</f>
        <v>Mass.</v>
      </c>
      <c r="C33" s="3" t="str">
        <f>VLOOKUP(54,K_Texte,K_Sprachspalte,FALSE)</f>
        <v>l/s</v>
      </c>
      <c r="D33" s="7"/>
      <c r="E33" s="3"/>
      <c r="F33" s="3"/>
      <c r="G33" s="39"/>
      <c r="H33" s="44"/>
      <c r="I33" s="54">
        <f>$D$33</f>
        <v>0</v>
      </c>
      <c r="J33" s="54"/>
      <c r="K33" s="53"/>
    </row>
    <row r="34" spans="1:12" s="2" customFormat="1" ht="6" customHeight="1" x14ac:dyDescent="0.2">
      <c r="A34" s="3"/>
      <c r="B34" s="3"/>
      <c r="C34" s="3"/>
      <c r="D34" s="9"/>
      <c r="E34" s="3"/>
      <c r="F34" s="3"/>
      <c r="H34" s="44"/>
      <c r="I34" s="13"/>
      <c r="J34" s="13"/>
      <c r="K34" s="12"/>
      <c r="L34" s="38"/>
    </row>
    <row r="35" spans="1:12" ht="18" customHeight="1" x14ac:dyDescent="0.2">
      <c r="A35" s="3" t="str">
        <f>VLOOKUP(55,K_Texte,K_Sprachspalte,FALSE)</f>
        <v>Scarico</v>
      </c>
      <c r="B35" s="3"/>
      <c r="C35" s="3"/>
      <c r="D35" s="48" t="str">
        <f>VLOOKUP(56,K_Texte,K_Sprachspalte,FALSE)</f>
        <v xml:space="preserve">      si</v>
      </c>
      <c r="E35" s="48" t="str">
        <f>VLOOKUP(57,K_Texte,K_Sprachspalte,FALSE)</f>
        <v xml:space="preserve">      no</v>
      </c>
      <c r="F35" s="3"/>
      <c r="G35" s="39"/>
      <c r="H35" s="44"/>
      <c r="I35" s="58" t="b">
        <v>0</v>
      </c>
      <c r="J35" s="58" t="b">
        <v>0</v>
      </c>
      <c r="K35" s="53"/>
    </row>
    <row r="36" spans="1:12" x14ac:dyDescent="0.2">
      <c r="A36" s="3"/>
      <c r="B36" s="3" t="str">
        <f>VLOOKUP(58,K_Texte,K_Sprachspalte,FALSE)</f>
        <v>Quantità</v>
      </c>
      <c r="C36" s="3" t="str">
        <f>VLOOKUP(53,K_Texte,K_Sprachspalte,FALSE)</f>
        <v>m3</v>
      </c>
      <c r="D36" s="47"/>
      <c r="E36" s="3"/>
      <c r="F36" s="3"/>
      <c r="G36" s="39"/>
      <c r="H36" s="44"/>
      <c r="I36" s="54">
        <f>$D$36</f>
        <v>0</v>
      </c>
      <c r="J36" s="54"/>
      <c r="K36" s="53"/>
    </row>
    <row r="37" spans="1:12" s="2" customFormat="1" ht="6" customHeight="1" x14ac:dyDescent="0.2">
      <c r="A37" s="3"/>
      <c r="B37" s="3"/>
      <c r="C37" s="3"/>
      <c r="D37" s="9"/>
      <c r="E37" s="3"/>
      <c r="F37" s="3"/>
      <c r="H37" s="44"/>
      <c r="I37" s="13"/>
      <c r="J37" s="13"/>
      <c r="K37" s="12"/>
      <c r="L37" s="38"/>
    </row>
    <row r="38" spans="1:12" ht="18" customHeight="1" x14ac:dyDescent="0.2">
      <c r="A38" s="3" t="str">
        <f>VLOOKUP(59,K_Texte,K_Sprachspalte,FALSE)</f>
        <v>Svuotamento bacino delle acque piovane</v>
      </c>
      <c r="B38" s="3"/>
      <c r="C38" s="3"/>
      <c r="D38" s="48" t="str">
        <f>VLOOKUP(56,K_Texte,K_Sprachspalte,FALSE)</f>
        <v xml:space="preserve">      si</v>
      </c>
      <c r="E38" s="48" t="str">
        <f>VLOOKUP(57,K_Texte,K_Sprachspalte,FALSE)</f>
        <v xml:space="preserve">      no</v>
      </c>
      <c r="F38" s="3"/>
      <c r="G38" s="39"/>
      <c r="H38" s="44"/>
      <c r="I38" s="58" t="b">
        <v>0</v>
      </c>
      <c r="J38" s="58" t="b">
        <v>0</v>
      </c>
      <c r="K38" s="53"/>
    </row>
    <row r="39" spans="1:12" x14ac:dyDescent="0.2">
      <c r="A39" s="3"/>
      <c r="B39" s="3" t="str">
        <f>VLOOKUP(58,K_Texte,K_Sprachspalte,FALSE)</f>
        <v>Quantità</v>
      </c>
      <c r="C39" s="3" t="str">
        <f>VLOOKUP(53,K_Texte,K_Sprachspalte,FALSE)</f>
        <v>m3</v>
      </c>
      <c r="D39" s="47"/>
      <c r="E39" s="3"/>
      <c r="F39" s="3"/>
      <c r="G39" s="39"/>
      <c r="H39" s="44"/>
      <c r="I39" s="54">
        <f>$D$39</f>
        <v>0</v>
      </c>
      <c r="J39" s="54"/>
      <c r="K39" s="53"/>
    </row>
    <row r="40" spans="1:12" s="2" customFormat="1" ht="6" customHeight="1" x14ac:dyDescent="0.2">
      <c r="A40" s="3"/>
      <c r="B40" s="3"/>
      <c r="C40" s="3"/>
      <c r="D40" s="12"/>
      <c r="E40" s="3"/>
      <c r="F40" s="3"/>
      <c r="H40" s="44"/>
      <c r="I40" s="13"/>
      <c r="J40" s="13"/>
      <c r="K40" s="12"/>
      <c r="L40" s="38"/>
    </row>
    <row r="41" spans="1:12" ht="18" customHeight="1" x14ac:dyDescent="0.2">
      <c r="A41" s="3" t="str">
        <f>VLOOKUP(60,K_Texte,K_Sprachspalte,FALSE)</f>
        <v>Dosaggio di ritorno</v>
      </c>
      <c r="B41" s="3"/>
      <c r="C41" s="3"/>
      <c r="D41" s="48" t="str">
        <f>VLOOKUP(56,K_Texte,K_Sprachspalte,FALSE)</f>
        <v xml:space="preserve">      si</v>
      </c>
      <c r="E41" s="48" t="str">
        <f>VLOOKUP(57,K_Texte,K_Sprachspalte,FALSE)</f>
        <v xml:space="preserve">      no</v>
      </c>
      <c r="F41" s="3"/>
      <c r="G41" s="39"/>
      <c r="H41" s="44"/>
      <c r="I41" s="58" t="b">
        <v>0</v>
      </c>
      <c r="J41" s="58" t="b">
        <v>0</v>
      </c>
      <c r="K41" s="53"/>
    </row>
    <row r="42" spans="1:12" x14ac:dyDescent="0.2">
      <c r="A42" s="3"/>
      <c r="B42" s="3" t="str">
        <f>VLOOKUP(58,K_Texte,K_Sprachspalte,FALSE)</f>
        <v>Quantità</v>
      </c>
      <c r="C42" s="3" t="str">
        <f>VLOOKUP(53,K_Texte,K_Sprachspalte,FALSE)</f>
        <v>m3</v>
      </c>
      <c r="D42" s="47"/>
      <c r="E42" s="3"/>
      <c r="F42" s="3"/>
      <c r="G42" s="39"/>
      <c r="H42" s="44"/>
      <c r="I42" s="54">
        <f>$D$42</f>
        <v>0</v>
      </c>
      <c r="J42" s="54"/>
      <c r="K42" s="53"/>
    </row>
    <row r="43" spans="1:12" s="2" customFormat="1" ht="6" customHeight="1" x14ac:dyDescent="0.2">
      <c r="A43" s="3"/>
      <c r="B43" s="3"/>
      <c r="C43" s="3"/>
      <c r="D43" s="12"/>
      <c r="E43" s="3"/>
      <c r="F43" s="3"/>
      <c r="H43" s="44"/>
      <c r="I43" s="13"/>
      <c r="J43" s="13"/>
      <c r="K43" s="12"/>
      <c r="L43" s="38"/>
    </row>
    <row r="44" spans="1:12" ht="18" customHeight="1" x14ac:dyDescent="0.2">
      <c r="A44" s="3" t="str">
        <f>VLOOKUP(61,K_Texte,K_Sprachspalte,FALSE)</f>
        <v>Disidratazione dei fanghi</v>
      </c>
      <c r="B44" s="3"/>
      <c r="C44" s="3"/>
      <c r="D44" s="48" t="str">
        <f>VLOOKUP(56,K_Texte,K_Sprachspalte,FALSE)</f>
        <v xml:space="preserve">      si</v>
      </c>
      <c r="E44" s="48" t="str">
        <f>VLOOKUP(57,K_Texte,K_Sprachspalte,FALSE)</f>
        <v xml:space="preserve">      no</v>
      </c>
      <c r="F44" s="3"/>
      <c r="G44" s="39"/>
      <c r="H44" s="44"/>
      <c r="I44" s="58" t="b">
        <v>0</v>
      </c>
      <c r="J44" s="58" t="b">
        <v>0</v>
      </c>
      <c r="K44" s="53"/>
    </row>
    <row r="45" spans="1:12" x14ac:dyDescent="0.2">
      <c r="A45" s="3"/>
      <c r="B45" s="3" t="str">
        <f>VLOOKUP(58,K_Texte,K_Sprachspalte,FALSE)</f>
        <v>Quantità</v>
      </c>
      <c r="C45" s="3" t="str">
        <f>VLOOKUP(53,K_Texte,K_Sprachspalte,FALSE)</f>
        <v>m3</v>
      </c>
      <c r="D45" s="47"/>
      <c r="E45" s="3"/>
      <c r="F45" s="3"/>
      <c r="G45" s="39"/>
      <c r="H45" s="44"/>
      <c r="I45" s="54">
        <f>$D$45</f>
        <v>0</v>
      </c>
      <c r="J45" s="54"/>
      <c r="K45" s="53"/>
    </row>
    <row r="46" spans="1:12" s="2" customFormat="1" ht="6" customHeight="1" x14ac:dyDescent="0.2">
      <c r="A46" s="3"/>
      <c r="B46" s="3"/>
      <c r="C46" s="3"/>
      <c r="D46" s="13"/>
      <c r="E46" s="3"/>
      <c r="F46" s="3"/>
      <c r="H46" s="44"/>
      <c r="I46" s="13"/>
      <c r="J46" s="13"/>
      <c r="K46" s="12"/>
      <c r="L46" s="38"/>
    </row>
    <row r="47" spans="1:12" x14ac:dyDescent="0.2">
      <c r="A47" s="3" t="str">
        <f>VLOOKUP(62,K_Texte,K_Sprachspalte,FALSE)</f>
        <v>Bacino di aerazione</v>
      </c>
      <c r="B47" s="3" t="str">
        <f>VLOOKUP(63,K_Texte,K_Sprachspalte,FALSE)</f>
        <v>Sostanza secca (g/l)</v>
      </c>
      <c r="C47" s="3" t="str">
        <f>VLOOKUP(65,K_Texte,K_Sprachspalte,FALSE)</f>
        <v>BB1</v>
      </c>
      <c r="D47" s="18"/>
      <c r="E47" s="3"/>
      <c r="F47" s="3"/>
      <c r="G47" s="39"/>
      <c r="H47" s="44"/>
      <c r="I47" s="61">
        <f>$D$47</f>
        <v>0</v>
      </c>
      <c r="J47" s="54"/>
      <c r="K47" s="53"/>
    </row>
    <row r="48" spans="1:12" x14ac:dyDescent="0.2">
      <c r="A48" s="3"/>
      <c r="B48" s="3"/>
      <c r="C48" s="3" t="str">
        <f>VLOOKUP(66,K_Texte,K_Sprachspalte,FALSE)</f>
        <v>BB2</v>
      </c>
      <c r="D48" s="18"/>
      <c r="E48" s="3"/>
      <c r="F48" s="3"/>
      <c r="G48" s="39"/>
      <c r="H48" s="44"/>
      <c r="I48" s="61">
        <f>$D$48</f>
        <v>0</v>
      </c>
      <c r="J48" s="54"/>
      <c r="K48" s="53"/>
    </row>
    <row r="49" spans="1:12" x14ac:dyDescent="0.2">
      <c r="A49" s="3"/>
      <c r="B49" s="3"/>
      <c r="C49" s="3" t="str">
        <f>VLOOKUP(67,K_Texte,K_Sprachspalte,FALSE)</f>
        <v>BB3</v>
      </c>
      <c r="D49" s="18"/>
      <c r="E49" s="3"/>
      <c r="F49" s="3"/>
      <c r="G49" s="39"/>
      <c r="H49" s="44"/>
      <c r="I49" s="61">
        <f>$D$49</f>
        <v>0</v>
      </c>
      <c r="J49" s="54"/>
      <c r="K49" s="53"/>
    </row>
    <row r="50" spans="1:12" x14ac:dyDescent="0.2">
      <c r="A50" s="3"/>
      <c r="B50" s="3"/>
      <c r="C50" s="3" t="str">
        <f>VLOOKUP(68,K_Texte,K_Sprachspalte,FALSE)</f>
        <v>BB4</v>
      </c>
      <c r="D50" s="18"/>
      <c r="E50" s="3"/>
      <c r="F50" s="3"/>
      <c r="G50" s="39"/>
      <c r="H50" s="44"/>
      <c r="I50" s="61">
        <f>$D$50</f>
        <v>0</v>
      </c>
      <c r="J50" s="54"/>
      <c r="K50" s="53"/>
    </row>
    <row r="51" spans="1:12" x14ac:dyDescent="0.2">
      <c r="A51" s="3"/>
      <c r="B51" s="3" t="str">
        <f>VLOOKUP(64,K_Texte,K_Sprachspalte,FALSE)</f>
        <v>Vol. sediment. (ml/l)</v>
      </c>
      <c r="C51" s="3" t="str">
        <f>VLOOKUP(65,K_Texte,K_Sprachspalte,FALSE)</f>
        <v>BB1</v>
      </c>
      <c r="D51" s="19"/>
      <c r="E51" s="3"/>
      <c r="F51" s="3"/>
      <c r="G51" s="39"/>
      <c r="H51" s="44"/>
      <c r="I51" s="62">
        <f>$D$51</f>
        <v>0</v>
      </c>
      <c r="J51" s="54"/>
      <c r="K51" s="53"/>
    </row>
    <row r="52" spans="1:12" x14ac:dyDescent="0.2">
      <c r="A52" s="3"/>
      <c r="B52" s="3"/>
      <c r="C52" s="3" t="str">
        <f>VLOOKUP(66,K_Texte,K_Sprachspalte,FALSE)</f>
        <v>BB2</v>
      </c>
      <c r="D52" s="19"/>
      <c r="E52" s="3"/>
      <c r="F52" s="3"/>
      <c r="G52" s="39"/>
      <c r="H52" s="44"/>
      <c r="I52" s="62">
        <f>$D$52</f>
        <v>0</v>
      </c>
      <c r="J52" s="54"/>
      <c r="K52" s="53"/>
    </row>
    <row r="53" spans="1:12" x14ac:dyDescent="0.2">
      <c r="A53" s="3"/>
      <c r="B53" s="3"/>
      <c r="C53" s="3" t="str">
        <f>VLOOKUP(67,K_Texte,K_Sprachspalte,FALSE)</f>
        <v>BB3</v>
      </c>
      <c r="D53" s="19"/>
      <c r="E53" s="3"/>
      <c r="F53" s="3"/>
      <c r="G53" s="39"/>
      <c r="H53" s="44"/>
      <c r="I53" s="62">
        <f>$D$53</f>
        <v>0</v>
      </c>
      <c r="J53" s="54"/>
      <c r="K53" s="53"/>
    </row>
    <row r="54" spans="1:12" x14ac:dyDescent="0.2">
      <c r="A54" s="3"/>
      <c r="B54" s="3"/>
      <c r="C54" s="3" t="str">
        <f>VLOOKUP(68,K_Texte,K_Sprachspalte,FALSE)</f>
        <v>BB4</v>
      </c>
      <c r="D54" s="19"/>
      <c r="E54" s="3"/>
      <c r="F54" s="3"/>
      <c r="G54" s="39"/>
      <c r="H54" s="44"/>
      <c r="I54" s="62">
        <f>$D$54</f>
        <v>0</v>
      </c>
      <c r="J54" s="54"/>
      <c r="K54" s="53"/>
    </row>
    <row r="55" spans="1:12" ht="6" customHeight="1" x14ac:dyDescent="0.2">
      <c r="A55" s="3"/>
      <c r="B55" s="3"/>
      <c r="C55" s="3"/>
      <c r="D55" s="3"/>
      <c r="E55" s="3"/>
      <c r="F55" s="3"/>
      <c r="H55" s="44"/>
      <c r="I55" s="13"/>
      <c r="J55" s="13"/>
      <c r="K55" s="12"/>
    </row>
    <row r="56" spans="1:12" x14ac:dyDescent="0.2">
      <c r="A56" s="3" t="str">
        <f>VLOOKUP(69,K_Texte,K_Sprachspalte,FALSE)</f>
        <v>Luogo, data</v>
      </c>
      <c r="B56" s="7"/>
      <c r="C56" s="26"/>
      <c r="D56" s="27"/>
      <c r="E56" s="28"/>
      <c r="F56" s="3"/>
      <c r="G56" s="39"/>
      <c r="H56" s="44"/>
      <c r="I56" s="63" t="str">
        <f>IF(LEN($B$56)&gt;0, $B$56, "")</f>
        <v/>
      </c>
      <c r="J56" s="57">
        <f>$D$56</f>
        <v>0</v>
      </c>
      <c r="K56" s="53"/>
    </row>
    <row r="57" spans="1:12" x14ac:dyDescent="0.2">
      <c r="A57" s="3" t="str">
        <f>VLOOKUP(70,K_Texte,K_Sprachspalte,FALSE)</f>
        <v>Firma</v>
      </c>
      <c r="B57" s="41"/>
      <c r="C57" s="15"/>
      <c r="D57" s="15"/>
      <c r="E57" s="16"/>
      <c r="F57" s="3"/>
      <c r="G57" s="39"/>
      <c r="H57" s="44"/>
      <c r="I57" s="63" t="str">
        <f>IF(LEN($B$57)&gt;0, $B$57, "")</f>
        <v/>
      </c>
      <c r="J57" s="54"/>
      <c r="K57" s="53"/>
    </row>
    <row r="58" spans="1:12" s="2" customFormat="1" ht="6" customHeight="1" thickBot="1" x14ac:dyDescent="0.25">
      <c r="A58" s="3"/>
      <c r="B58" s="12"/>
      <c r="C58" s="12"/>
      <c r="D58" s="12"/>
      <c r="E58" s="12"/>
      <c r="F58" s="3"/>
      <c r="H58" s="44"/>
      <c r="I58" s="12"/>
      <c r="J58" s="12"/>
      <c r="K58" s="12"/>
      <c r="L58" s="38"/>
    </row>
    <row r="59" spans="1:12" ht="81" customHeight="1" thickTop="1" thickBot="1" x14ac:dyDescent="0.25">
      <c r="A59" s="68" t="str">
        <f>VLOOKUP(73,K_Texte,K_Sprachspalte,FALSE)</f>
        <v xml:space="preserve">Il presento foglio, una volta ottenuti i risultati del controlli, deve essere rispedito - al più tardi entro 5 giorni dopo il controllo:
via e-mail a: michael.holzer@anu.gr.ch risp. thomas.maron@anu.gr.ch
o per posta all'Ufficio per la natura e l'ambiente, Ringstrasse 10, CH-7001 Chur/Coira
</v>
      </c>
      <c r="B59" s="69"/>
      <c r="C59" s="69"/>
      <c r="D59" s="69"/>
      <c r="E59" s="70"/>
      <c r="I59" s="49"/>
      <c r="J59" s="49"/>
      <c r="K59" s="49"/>
    </row>
    <row r="60" spans="1:12" s="2" customFormat="1" ht="6" customHeight="1" thickTop="1" x14ac:dyDescent="0.2">
      <c r="H60" s="38"/>
      <c r="I60" s="49"/>
      <c r="J60" s="49"/>
      <c r="K60" s="49"/>
      <c r="L60" s="38"/>
    </row>
    <row r="61" spans="1:12" ht="15" x14ac:dyDescent="0.2">
      <c r="A61" s="5" t="str">
        <f>VLOOKUP(72,K_Texte,K_Sprachspalte,FALSE)</f>
        <v>Osservazioni</v>
      </c>
      <c r="B61" s="3"/>
      <c r="C61" s="3"/>
      <c r="D61" s="3"/>
      <c r="E61" s="3"/>
      <c r="F61" s="3"/>
      <c r="H61" s="44"/>
      <c r="I61" s="12"/>
      <c r="J61" s="12"/>
      <c r="K61" s="12"/>
    </row>
    <row r="62" spans="1:12" x14ac:dyDescent="0.2">
      <c r="A62" s="14"/>
      <c r="B62" s="30"/>
      <c r="C62" s="30"/>
      <c r="D62" s="30"/>
      <c r="E62" s="31"/>
      <c r="F62" s="3"/>
      <c r="G62" s="39"/>
      <c r="H62" s="44"/>
      <c r="I62" s="50" t="str">
        <f>IF(LEN(A62)&gt;0, A62, "") &amp; IF(B62&gt;"", " ", "") &amp; B62 &amp; IF(C62&gt;"", " ", "") &amp; C62 &amp; IF(D62&gt;"", " ", "") &amp; D62 &amp; IF(E62&gt;"", " ", "") &amp; E62</f>
        <v/>
      </c>
      <c r="J62" s="12"/>
      <c r="K62" s="12"/>
    </row>
    <row r="63" spans="1:12" x14ac:dyDescent="0.2">
      <c r="A63" s="14"/>
      <c r="B63" s="30"/>
      <c r="C63" s="15"/>
      <c r="D63" s="15"/>
      <c r="E63" s="16"/>
      <c r="F63" s="3"/>
      <c r="G63" s="39"/>
      <c r="H63" s="44"/>
      <c r="I63" s="50" t="str">
        <f t="shared" ref="I63:I71" si="0">IF(LEN(A63)&gt;0, A63, "") &amp; IF(B63&gt;"", " ", "") &amp; B63 &amp; IF(C63&gt;"", " ", "") &amp; C63 &amp; IF(D63&gt;"", " ", "") &amp; D63 &amp; IF(E63&gt;"", " ", "") &amp; E63</f>
        <v/>
      </c>
      <c r="J63" s="12"/>
      <c r="K63" s="12"/>
    </row>
    <row r="64" spans="1:12" x14ac:dyDescent="0.2">
      <c r="A64" s="14"/>
      <c r="B64" s="30"/>
      <c r="C64" s="15"/>
      <c r="D64" s="15"/>
      <c r="E64" s="16"/>
      <c r="F64" s="3"/>
      <c r="G64" s="39"/>
      <c r="H64" s="44"/>
      <c r="I64" s="50" t="str">
        <f t="shared" si="0"/>
        <v/>
      </c>
      <c r="J64" s="12"/>
      <c r="K64" s="12"/>
    </row>
    <row r="65" spans="1:11" x14ac:dyDescent="0.2">
      <c r="A65" s="14"/>
      <c r="B65" s="30"/>
      <c r="C65" s="15"/>
      <c r="D65" s="15"/>
      <c r="E65" s="16"/>
      <c r="F65" s="3"/>
      <c r="G65" s="39"/>
      <c r="H65" s="44"/>
      <c r="I65" s="50" t="str">
        <f t="shared" si="0"/>
        <v/>
      </c>
      <c r="J65" s="12"/>
      <c r="K65" s="12"/>
    </row>
    <row r="66" spans="1:11" x14ac:dyDescent="0.2">
      <c r="A66" s="14"/>
      <c r="B66" s="30"/>
      <c r="C66" s="15"/>
      <c r="D66" s="15"/>
      <c r="E66" s="16"/>
      <c r="F66" s="3"/>
      <c r="G66" s="39"/>
      <c r="H66" s="44"/>
      <c r="I66" s="50" t="str">
        <f t="shared" si="0"/>
        <v/>
      </c>
      <c r="J66" s="12"/>
      <c r="K66" s="12"/>
    </row>
    <row r="67" spans="1:11" x14ac:dyDescent="0.2">
      <c r="A67" s="14"/>
      <c r="B67" s="30"/>
      <c r="C67" s="15"/>
      <c r="D67" s="15"/>
      <c r="E67" s="16"/>
      <c r="F67" s="3"/>
      <c r="G67" s="39"/>
      <c r="H67" s="44"/>
      <c r="I67" s="50" t="str">
        <f t="shared" si="0"/>
        <v/>
      </c>
      <c r="J67" s="12"/>
      <c r="K67" s="12"/>
    </row>
    <row r="68" spans="1:11" x14ac:dyDescent="0.2">
      <c r="A68" s="14"/>
      <c r="B68" s="30"/>
      <c r="C68" s="15"/>
      <c r="D68" s="15"/>
      <c r="E68" s="16"/>
      <c r="F68" s="3"/>
      <c r="G68" s="39"/>
      <c r="H68" s="44"/>
      <c r="I68" s="50" t="str">
        <f t="shared" si="0"/>
        <v/>
      </c>
      <c r="J68" s="12"/>
      <c r="K68" s="12"/>
    </row>
    <row r="69" spans="1:11" x14ac:dyDescent="0.2">
      <c r="A69" s="14"/>
      <c r="B69" s="30"/>
      <c r="C69" s="15"/>
      <c r="D69" s="15"/>
      <c r="E69" s="16"/>
      <c r="F69" s="3"/>
      <c r="G69" s="39"/>
      <c r="H69" s="44"/>
      <c r="I69" s="50" t="str">
        <f t="shared" si="0"/>
        <v/>
      </c>
      <c r="J69" s="12"/>
      <c r="K69" s="12"/>
    </row>
    <row r="70" spans="1:11" x14ac:dyDescent="0.2">
      <c r="A70" s="14"/>
      <c r="B70" s="30"/>
      <c r="C70" s="15"/>
      <c r="D70" s="15"/>
      <c r="E70" s="16"/>
      <c r="F70" s="3"/>
      <c r="G70" s="39"/>
      <c r="H70" s="44"/>
      <c r="I70" s="50" t="str">
        <f t="shared" si="0"/>
        <v/>
      </c>
      <c r="J70" s="12"/>
      <c r="K70" s="12"/>
    </row>
    <row r="71" spans="1:11" x14ac:dyDescent="0.2">
      <c r="A71" s="14"/>
      <c r="B71" s="30"/>
      <c r="C71" s="15"/>
      <c r="D71" s="15"/>
      <c r="E71" s="16"/>
      <c r="F71" s="3"/>
      <c r="G71" s="39"/>
      <c r="H71" s="44"/>
      <c r="I71" s="50" t="str">
        <f t="shared" si="0"/>
        <v/>
      </c>
      <c r="J71" s="12"/>
      <c r="K71" s="12"/>
    </row>
    <row r="72" spans="1:11" x14ac:dyDescent="0.2">
      <c r="A72" s="38"/>
      <c r="B72" s="12"/>
      <c r="C72" s="38"/>
      <c r="D72" s="38"/>
      <c r="E72" s="38"/>
      <c r="F72" s="38"/>
    </row>
  </sheetData>
  <sheetProtection sheet="1" objects="1" scenarios="1"/>
  <mergeCells count="2">
    <mergeCell ref="D3:E3"/>
    <mergeCell ref="A59:E59"/>
  </mergeCells>
  <pageMargins left="0.78740157480314965" right="0.59055118110236227" top="0.78740157480314965" bottom="0.78740157480314965" header="0.39370078740157483" footer="0.39370078740157483"/>
  <pageSetup paperSize="9" orientation="portrait" r:id="rId1"/>
  <headerFooter>
    <oddHeader>&amp;C- &amp;P -</oddHeader>
    <oddFooter>&amp;LANU/A/Ho&amp;R&amp;8&amp;Z&amp;F, &amp;A
&amp;D</oddFooter>
  </headerFooter>
  <rowBreaks count="1" manualBreakCount="1">
    <brk id="58" max="4" man="1"/>
  </rowBreaks>
  <drawing r:id="rId2"/>
  <legacyDrawing r:id="rId3"/>
  <controls>
    <mc:AlternateContent xmlns:mc="http://schemas.openxmlformats.org/markup-compatibility/2006">
      <mc:Choice Requires="x14">
        <control shapeId="1105" r:id="rId4" name="CheckBox12">
          <controlPr defaultSize="0" autoLine="0" autoPict="0" linkedCell="$I$25" r:id="rId5">
            <anchor moveWithCells="1">
              <from>
                <xdr:col>3</xdr:col>
                <xdr:colOff>47625</xdr:colOff>
                <xdr:row>24</xdr:row>
                <xdr:rowOff>9525</xdr:rowOff>
              </from>
              <to>
                <xdr:col>3</xdr:col>
                <xdr:colOff>238125</xdr:colOff>
                <xdr:row>24</xdr:row>
                <xdr:rowOff>209550</xdr:rowOff>
              </to>
            </anchor>
          </controlPr>
        </control>
      </mc:Choice>
      <mc:Fallback>
        <control shapeId="1105" r:id="rId4" name="CheckBox12"/>
      </mc:Fallback>
    </mc:AlternateContent>
    <mc:AlternateContent xmlns:mc="http://schemas.openxmlformats.org/markup-compatibility/2006">
      <mc:Choice Requires="x14">
        <control shapeId="1104" r:id="rId6" name="CheckBox11">
          <controlPr defaultSize="0" autoLine="0" autoPict="0" linkedCell="$I$24" r:id="rId7">
            <anchor moveWithCells="1">
              <from>
                <xdr:col>3</xdr:col>
                <xdr:colOff>47625</xdr:colOff>
                <xdr:row>23</xdr:row>
                <xdr:rowOff>9525</xdr:rowOff>
              </from>
              <to>
                <xdr:col>3</xdr:col>
                <xdr:colOff>238125</xdr:colOff>
                <xdr:row>23</xdr:row>
                <xdr:rowOff>209550</xdr:rowOff>
              </to>
            </anchor>
          </controlPr>
        </control>
      </mc:Choice>
      <mc:Fallback>
        <control shapeId="1104" r:id="rId6" name="CheckBox11"/>
      </mc:Fallback>
    </mc:AlternateContent>
    <mc:AlternateContent xmlns:mc="http://schemas.openxmlformats.org/markup-compatibility/2006">
      <mc:Choice Requires="x14">
        <control shapeId="1103" r:id="rId8" name="CheckBox10">
          <controlPr defaultSize="0" autoLine="0" autoPict="0" linkedCell="$I$23" r:id="rId9">
            <anchor moveWithCells="1">
              <from>
                <xdr:col>3</xdr:col>
                <xdr:colOff>47625</xdr:colOff>
                <xdr:row>22</xdr:row>
                <xdr:rowOff>9525</xdr:rowOff>
              </from>
              <to>
                <xdr:col>3</xdr:col>
                <xdr:colOff>238125</xdr:colOff>
                <xdr:row>22</xdr:row>
                <xdr:rowOff>209550</xdr:rowOff>
              </to>
            </anchor>
          </controlPr>
        </control>
      </mc:Choice>
      <mc:Fallback>
        <control shapeId="1103" r:id="rId8" name="CheckBox10"/>
      </mc:Fallback>
    </mc:AlternateContent>
    <mc:AlternateContent xmlns:mc="http://schemas.openxmlformats.org/markup-compatibility/2006">
      <mc:Choice Requires="x14">
        <control shapeId="1101" r:id="rId10" name="WahlTW">
          <controlPr defaultSize="0" autoLine="0" linkedCell="$I$22" r:id="rId11">
            <anchor moveWithCells="1">
              <from>
                <xdr:col>3</xdr:col>
                <xdr:colOff>47625</xdr:colOff>
                <xdr:row>21</xdr:row>
                <xdr:rowOff>9525</xdr:rowOff>
              </from>
              <to>
                <xdr:col>3</xdr:col>
                <xdr:colOff>238125</xdr:colOff>
                <xdr:row>21</xdr:row>
                <xdr:rowOff>209550</xdr:rowOff>
              </to>
            </anchor>
          </controlPr>
        </control>
      </mc:Choice>
      <mc:Fallback>
        <control shapeId="1101" r:id="rId10" name="WahlTW"/>
      </mc:Fallback>
    </mc:AlternateContent>
    <mc:AlternateContent xmlns:mc="http://schemas.openxmlformats.org/markup-compatibility/2006">
      <mc:Choice Requires="x14">
        <control shapeId="1100" r:id="rId12" name="CheckBox8">
          <controlPr defaultSize="0" autoLine="0" linkedCell="$J$44" r:id="rId11">
            <anchor moveWithCells="1">
              <from>
                <xdr:col>4</xdr:col>
                <xdr:colOff>85725</xdr:colOff>
                <xdr:row>43</xdr:row>
                <xdr:rowOff>28575</xdr:rowOff>
              </from>
              <to>
                <xdr:col>4</xdr:col>
                <xdr:colOff>276225</xdr:colOff>
                <xdr:row>44</xdr:row>
                <xdr:rowOff>0</xdr:rowOff>
              </to>
            </anchor>
          </controlPr>
        </control>
      </mc:Choice>
      <mc:Fallback>
        <control shapeId="1100" r:id="rId12" name="CheckBox8"/>
      </mc:Fallback>
    </mc:AlternateContent>
    <mc:AlternateContent xmlns:mc="http://schemas.openxmlformats.org/markup-compatibility/2006">
      <mc:Choice Requires="x14">
        <control shapeId="1099" r:id="rId13" name="CheckBox7">
          <controlPr defaultSize="0" autoLine="0" linkedCell="$I$44" r:id="rId11">
            <anchor moveWithCells="1">
              <from>
                <xdr:col>3</xdr:col>
                <xdr:colOff>57150</xdr:colOff>
                <xdr:row>43</xdr:row>
                <xdr:rowOff>28575</xdr:rowOff>
              </from>
              <to>
                <xdr:col>3</xdr:col>
                <xdr:colOff>247650</xdr:colOff>
                <xdr:row>44</xdr:row>
                <xdr:rowOff>0</xdr:rowOff>
              </to>
            </anchor>
          </controlPr>
        </control>
      </mc:Choice>
      <mc:Fallback>
        <control shapeId="1099" r:id="rId13" name="CheckBox7"/>
      </mc:Fallback>
    </mc:AlternateContent>
    <mc:AlternateContent xmlns:mc="http://schemas.openxmlformats.org/markup-compatibility/2006">
      <mc:Choice Requires="x14">
        <control shapeId="1098" r:id="rId14" name="CheckBox6">
          <controlPr defaultSize="0" autoLine="0" linkedCell="$J$41" r:id="rId11">
            <anchor moveWithCells="1">
              <from>
                <xdr:col>4</xdr:col>
                <xdr:colOff>85725</xdr:colOff>
                <xdr:row>40</xdr:row>
                <xdr:rowOff>28575</xdr:rowOff>
              </from>
              <to>
                <xdr:col>4</xdr:col>
                <xdr:colOff>276225</xdr:colOff>
                <xdr:row>41</xdr:row>
                <xdr:rowOff>0</xdr:rowOff>
              </to>
            </anchor>
          </controlPr>
        </control>
      </mc:Choice>
      <mc:Fallback>
        <control shapeId="1098" r:id="rId14" name="CheckBox6"/>
      </mc:Fallback>
    </mc:AlternateContent>
    <mc:AlternateContent xmlns:mc="http://schemas.openxmlformats.org/markup-compatibility/2006">
      <mc:Choice Requires="x14">
        <control shapeId="1097" r:id="rId15" name="CheckBox5">
          <controlPr defaultSize="0" autoLine="0" linkedCell="$I$41" r:id="rId11">
            <anchor moveWithCells="1">
              <from>
                <xdr:col>3</xdr:col>
                <xdr:colOff>57150</xdr:colOff>
                <xdr:row>40</xdr:row>
                <xdr:rowOff>28575</xdr:rowOff>
              </from>
              <to>
                <xdr:col>3</xdr:col>
                <xdr:colOff>247650</xdr:colOff>
                <xdr:row>41</xdr:row>
                <xdr:rowOff>0</xdr:rowOff>
              </to>
            </anchor>
          </controlPr>
        </control>
      </mc:Choice>
      <mc:Fallback>
        <control shapeId="1097" r:id="rId15" name="CheckBox5"/>
      </mc:Fallback>
    </mc:AlternateContent>
    <mc:AlternateContent xmlns:mc="http://schemas.openxmlformats.org/markup-compatibility/2006">
      <mc:Choice Requires="x14">
        <control shapeId="1096" r:id="rId16" name="CheckBox4">
          <controlPr defaultSize="0" autoLine="0" linkedCell="$J$35" r:id="rId11">
            <anchor moveWithCells="1">
              <from>
                <xdr:col>4</xdr:col>
                <xdr:colOff>85725</xdr:colOff>
                <xdr:row>34</xdr:row>
                <xdr:rowOff>28575</xdr:rowOff>
              </from>
              <to>
                <xdr:col>4</xdr:col>
                <xdr:colOff>276225</xdr:colOff>
                <xdr:row>35</xdr:row>
                <xdr:rowOff>0</xdr:rowOff>
              </to>
            </anchor>
          </controlPr>
        </control>
      </mc:Choice>
      <mc:Fallback>
        <control shapeId="1096" r:id="rId16" name="CheckBox4"/>
      </mc:Fallback>
    </mc:AlternateContent>
    <mc:AlternateContent xmlns:mc="http://schemas.openxmlformats.org/markup-compatibility/2006">
      <mc:Choice Requires="x14">
        <control shapeId="1095" r:id="rId17" name="CheckBox3">
          <controlPr defaultSize="0" autoLine="0" linkedCell="$I$35" r:id="rId11">
            <anchor moveWithCells="1">
              <from>
                <xdr:col>3</xdr:col>
                <xdr:colOff>57150</xdr:colOff>
                <xdr:row>34</xdr:row>
                <xdr:rowOff>28575</xdr:rowOff>
              </from>
              <to>
                <xdr:col>3</xdr:col>
                <xdr:colOff>247650</xdr:colOff>
                <xdr:row>35</xdr:row>
                <xdr:rowOff>0</xdr:rowOff>
              </to>
            </anchor>
          </controlPr>
        </control>
      </mc:Choice>
      <mc:Fallback>
        <control shapeId="1095" r:id="rId17" name="CheckBox3"/>
      </mc:Fallback>
    </mc:AlternateContent>
    <mc:AlternateContent xmlns:mc="http://schemas.openxmlformats.org/markup-compatibility/2006">
      <mc:Choice Requires="x14">
        <control shapeId="1094" r:id="rId18" name="CheckBox2">
          <controlPr defaultSize="0" autoLine="0" linkedCell="$J$38" r:id="rId11">
            <anchor moveWithCells="1">
              <from>
                <xdr:col>4</xdr:col>
                <xdr:colOff>85725</xdr:colOff>
                <xdr:row>37</xdr:row>
                <xdr:rowOff>28575</xdr:rowOff>
              </from>
              <to>
                <xdr:col>4</xdr:col>
                <xdr:colOff>276225</xdr:colOff>
                <xdr:row>38</xdr:row>
                <xdr:rowOff>0</xdr:rowOff>
              </to>
            </anchor>
          </controlPr>
        </control>
      </mc:Choice>
      <mc:Fallback>
        <control shapeId="1094" r:id="rId18" name="CheckBox2"/>
      </mc:Fallback>
    </mc:AlternateContent>
    <mc:AlternateContent xmlns:mc="http://schemas.openxmlformats.org/markup-compatibility/2006">
      <mc:Choice Requires="x14">
        <control shapeId="1093" r:id="rId19" name="CheckBox1">
          <controlPr defaultSize="0" autoLine="0" linkedCell="$I$38" r:id="rId11">
            <anchor moveWithCells="1">
              <from>
                <xdr:col>3</xdr:col>
                <xdr:colOff>57150</xdr:colOff>
                <xdr:row>37</xdr:row>
                <xdr:rowOff>28575</xdr:rowOff>
              </from>
              <to>
                <xdr:col>3</xdr:col>
                <xdr:colOff>247650</xdr:colOff>
                <xdr:row>38</xdr:row>
                <xdr:rowOff>0</xdr:rowOff>
              </to>
            </anchor>
          </controlPr>
        </control>
      </mc:Choice>
      <mc:Fallback>
        <control shapeId="1093" r:id="rId19" name="CheckBox1"/>
      </mc:Fallback>
    </mc:AlternateContent>
    <mc:AlternateContent xmlns:mc="http://schemas.openxmlformats.org/markup-compatibility/2006">
      <mc:Choice Requires="x14">
        <control shapeId="1027" r:id="rId20" name="K_ARAListe">
          <controlPr defaultSize="0" print="0" autoLine="0" linkedCell="$I$5" listFillRange="K_ARAListe" r:id="rId21">
            <anchor moveWithCells="1">
              <from>
                <xdr:col>1</xdr:col>
                <xdr:colOff>9525</xdr:colOff>
                <xdr:row>4</xdr:row>
                <xdr:rowOff>9525</xdr:rowOff>
              </from>
              <to>
                <xdr:col>5</xdr:col>
                <xdr:colOff>0</xdr:colOff>
                <xdr:row>5</xdr:row>
                <xdr:rowOff>9525</xdr:rowOff>
              </to>
            </anchor>
          </controlPr>
        </control>
      </mc:Choice>
      <mc:Fallback>
        <control shapeId="1027" r:id="rId20" name="K_ARAListe"/>
      </mc:Fallback>
    </mc:AlternateContent>
    <mc:AlternateContent xmlns:mc="http://schemas.openxmlformats.org/markup-compatibility/2006">
      <mc:Choice Requires="x14">
        <control shapeId="1106" r:id="rId22" name="SprachWahl">
          <controlPr defaultSize="0" print="0" autoLine="0" autoPict="0" linkedCell="I1" r:id="rId23">
            <anchor moveWithCells="1">
              <from>
                <xdr:col>1</xdr:col>
                <xdr:colOff>9525</xdr:colOff>
                <xdr:row>0</xdr:row>
                <xdr:rowOff>38100</xdr:rowOff>
              </from>
              <to>
                <xdr:col>4</xdr:col>
                <xdr:colOff>828675</xdr:colOff>
                <xdr:row>1</xdr:row>
                <xdr:rowOff>0</xdr:rowOff>
              </to>
            </anchor>
          </controlPr>
        </control>
      </mc:Choice>
      <mc:Fallback>
        <control shapeId="1106" r:id="rId22" name="SprachWahl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C200"/>
  <sheetViews>
    <sheetView workbookViewId="0">
      <pane xSplit="1" ySplit="1" topLeftCell="B57" activePane="bottomRight" state="frozen"/>
      <selection pane="topRight" activeCell="B1" sqref="B1"/>
      <selection pane="bottomLeft" activeCell="A2" sqref="A2"/>
      <selection pane="bottomRight" activeCell="D75" sqref="D75"/>
    </sheetView>
  </sheetViews>
  <sheetFormatPr baseColWidth="10" defaultRowHeight="12.75" x14ac:dyDescent="0.2"/>
  <cols>
    <col min="1" max="1" width="6.7109375" customWidth="1"/>
    <col min="2" max="3" width="40.7109375" customWidth="1"/>
  </cols>
  <sheetData>
    <row r="1" spans="1:3" x14ac:dyDescent="0.2">
      <c r="A1" s="65" t="s">
        <v>268</v>
      </c>
      <c r="B1" s="65" t="s">
        <v>269</v>
      </c>
      <c r="C1" s="65" t="s">
        <v>270</v>
      </c>
    </row>
    <row r="2" spans="1:3" x14ac:dyDescent="0.2">
      <c r="A2" s="35">
        <v>0</v>
      </c>
      <c r="B2" s="35"/>
      <c r="C2" s="35"/>
    </row>
    <row r="3" spans="1:3" x14ac:dyDescent="0.2">
      <c r="A3" s="35">
        <v>1</v>
      </c>
      <c r="B3" s="35" t="s">
        <v>0</v>
      </c>
      <c r="C3" s="35" t="s">
        <v>279</v>
      </c>
    </row>
    <row r="4" spans="1:3" x14ac:dyDescent="0.2">
      <c r="A4" s="35">
        <v>2</v>
      </c>
      <c r="B4" s="35" t="s">
        <v>46</v>
      </c>
      <c r="C4" s="35" t="s">
        <v>280</v>
      </c>
    </row>
    <row r="5" spans="1:3" x14ac:dyDescent="0.2">
      <c r="A5" s="35">
        <v>3</v>
      </c>
      <c r="B5" s="35" t="s">
        <v>171</v>
      </c>
      <c r="C5" s="35" t="s">
        <v>281</v>
      </c>
    </row>
    <row r="6" spans="1:3" x14ac:dyDescent="0.2">
      <c r="A6" s="35">
        <v>4</v>
      </c>
      <c r="B6" s="35" t="s">
        <v>282</v>
      </c>
      <c r="C6" s="35" t="s">
        <v>283</v>
      </c>
    </row>
    <row r="7" spans="1:3" x14ac:dyDescent="0.2">
      <c r="A7" s="35">
        <v>5</v>
      </c>
      <c r="B7" s="35" t="s">
        <v>284</v>
      </c>
      <c r="C7" s="35" t="s">
        <v>285</v>
      </c>
    </row>
    <row r="8" spans="1:3" x14ac:dyDescent="0.2">
      <c r="A8" s="35">
        <v>6</v>
      </c>
      <c r="B8" s="35" t="s">
        <v>47</v>
      </c>
      <c r="C8" s="35" t="s">
        <v>292</v>
      </c>
    </row>
    <row r="9" spans="1:3" x14ac:dyDescent="0.2">
      <c r="A9" s="35">
        <v>7</v>
      </c>
      <c r="B9" s="35" t="s">
        <v>288</v>
      </c>
      <c r="C9" s="35" t="s">
        <v>291</v>
      </c>
    </row>
    <row r="10" spans="1:3" x14ac:dyDescent="0.2">
      <c r="A10" s="35">
        <v>8</v>
      </c>
      <c r="B10" s="35" t="s">
        <v>286</v>
      </c>
      <c r="C10" s="35" t="s">
        <v>290</v>
      </c>
    </row>
    <row r="11" spans="1:3" x14ac:dyDescent="0.2">
      <c r="A11" s="35">
        <v>9</v>
      </c>
      <c r="B11" s="35" t="s">
        <v>287</v>
      </c>
      <c r="C11" s="35" t="s">
        <v>289</v>
      </c>
    </row>
    <row r="12" spans="1:3" x14ac:dyDescent="0.2">
      <c r="A12" s="35">
        <v>10</v>
      </c>
      <c r="B12" s="35" t="s">
        <v>343</v>
      </c>
      <c r="C12" s="35" t="s">
        <v>344</v>
      </c>
    </row>
    <row r="13" spans="1:3" x14ac:dyDescent="0.2">
      <c r="A13" s="35">
        <v>11</v>
      </c>
      <c r="B13" s="35" t="s">
        <v>48</v>
      </c>
      <c r="C13" s="35" t="s">
        <v>293</v>
      </c>
    </row>
    <row r="14" spans="1:3" x14ac:dyDescent="0.2">
      <c r="A14" s="35">
        <v>12</v>
      </c>
      <c r="B14" s="35" t="s">
        <v>49</v>
      </c>
      <c r="C14" s="35" t="s">
        <v>294</v>
      </c>
    </row>
    <row r="15" spans="1:3" x14ac:dyDescent="0.2">
      <c r="A15" s="35">
        <v>13</v>
      </c>
      <c r="B15" s="35" t="s">
        <v>67</v>
      </c>
      <c r="C15" s="35" t="s">
        <v>295</v>
      </c>
    </row>
    <row r="16" spans="1:3" x14ac:dyDescent="0.2">
      <c r="A16" s="35">
        <v>14</v>
      </c>
      <c r="B16" s="35" t="s">
        <v>68</v>
      </c>
      <c r="C16" s="35" t="s">
        <v>296</v>
      </c>
    </row>
    <row r="17" spans="1:3" x14ac:dyDescent="0.2">
      <c r="A17" s="35">
        <v>15</v>
      </c>
      <c r="B17" s="35" t="s">
        <v>69</v>
      </c>
      <c r="C17" s="35" t="s">
        <v>297</v>
      </c>
    </row>
    <row r="18" spans="1:3" x14ac:dyDescent="0.2">
      <c r="A18" s="35">
        <v>16</v>
      </c>
      <c r="B18" s="35" t="s">
        <v>50</v>
      </c>
      <c r="C18" s="35" t="s">
        <v>298</v>
      </c>
    </row>
    <row r="19" spans="1:3" x14ac:dyDescent="0.2">
      <c r="A19" s="35">
        <v>17</v>
      </c>
      <c r="B19" s="35" t="s">
        <v>53</v>
      </c>
      <c r="C19" s="35" t="s">
        <v>299</v>
      </c>
    </row>
    <row r="20" spans="1:3" x14ac:dyDescent="0.2">
      <c r="A20" s="35">
        <v>18</v>
      </c>
      <c r="B20" s="35" t="s">
        <v>55</v>
      </c>
      <c r="C20" s="35" t="s">
        <v>300</v>
      </c>
    </row>
    <row r="21" spans="1:3" x14ac:dyDescent="0.2">
      <c r="A21" s="35">
        <v>19</v>
      </c>
      <c r="B21" s="35" t="s">
        <v>247</v>
      </c>
      <c r="C21" s="35" t="s">
        <v>301</v>
      </c>
    </row>
    <row r="22" spans="1:3" x14ac:dyDescent="0.2">
      <c r="A22" s="35">
        <v>20</v>
      </c>
      <c r="B22" s="35" t="s">
        <v>248</v>
      </c>
      <c r="C22" s="35" t="s">
        <v>302</v>
      </c>
    </row>
    <row r="23" spans="1:3" x14ac:dyDescent="0.2">
      <c r="A23" s="35">
        <v>21</v>
      </c>
      <c r="B23" s="35" t="s">
        <v>251</v>
      </c>
      <c r="C23" s="35" t="s">
        <v>303</v>
      </c>
    </row>
    <row r="24" spans="1:3" x14ac:dyDescent="0.2">
      <c r="A24" s="35">
        <v>22</v>
      </c>
      <c r="B24" s="35" t="s">
        <v>60</v>
      </c>
      <c r="C24" s="35" t="s">
        <v>304</v>
      </c>
    </row>
    <row r="25" spans="1:3" x14ac:dyDescent="0.2">
      <c r="A25" s="35">
        <v>23</v>
      </c>
      <c r="B25" s="35" t="s">
        <v>58</v>
      </c>
      <c r="C25" s="35" t="s">
        <v>305</v>
      </c>
    </row>
    <row r="26" spans="1:3" x14ac:dyDescent="0.2">
      <c r="A26" s="35">
        <v>24</v>
      </c>
      <c r="B26" s="35" t="s">
        <v>61</v>
      </c>
      <c r="C26" s="35" t="s">
        <v>306</v>
      </c>
    </row>
    <row r="27" spans="1:3" x14ac:dyDescent="0.2">
      <c r="A27" s="35">
        <v>25</v>
      </c>
      <c r="B27" s="35" t="s">
        <v>63</v>
      </c>
      <c r="C27" s="35" t="s">
        <v>307</v>
      </c>
    </row>
    <row r="28" spans="1:3" x14ac:dyDescent="0.2">
      <c r="A28" s="35">
        <v>26</v>
      </c>
      <c r="B28" s="35" t="s">
        <v>65</v>
      </c>
      <c r="C28" s="35" t="s">
        <v>307</v>
      </c>
    </row>
    <row r="29" spans="1:3" x14ac:dyDescent="0.2">
      <c r="A29" s="35">
        <v>27</v>
      </c>
      <c r="B29" s="35" t="s">
        <v>51</v>
      </c>
      <c r="C29" s="35" t="s">
        <v>308</v>
      </c>
    </row>
    <row r="30" spans="1:3" x14ac:dyDescent="0.2">
      <c r="A30" s="35">
        <v>28</v>
      </c>
      <c r="B30" s="35" t="s">
        <v>54</v>
      </c>
      <c r="C30" s="35" t="s">
        <v>309</v>
      </c>
    </row>
    <row r="31" spans="1:3" x14ac:dyDescent="0.2">
      <c r="A31" s="35">
        <v>29</v>
      </c>
      <c r="B31" s="35" t="s">
        <v>56</v>
      </c>
      <c r="C31" s="35" t="s">
        <v>310</v>
      </c>
    </row>
    <row r="32" spans="1:3" x14ac:dyDescent="0.2">
      <c r="A32" s="35">
        <v>30</v>
      </c>
      <c r="B32" s="35" t="s">
        <v>57</v>
      </c>
      <c r="C32" s="35" t="s">
        <v>311</v>
      </c>
    </row>
    <row r="33" spans="1:3" x14ac:dyDescent="0.2">
      <c r="A33" s="35">
        <v>31</v>
      </c>
      <c r="B33" s="35" t="s">
        <v>59</v>
      </c>
      <c r="C33" s="35" t="s">
        <v>312</v>
      </c>
    </row>
    <row r="34" spans="1:3" x14ac:dyDescent="0.2">
      <c r="A34" s="35">
        <v>32</v>
      </c>
      <c r="B34" s="35" t="s">
        <v>62</v>
      </c>
      <c r="C34" s="35" t="s">
        <v>62</v>
      </c>
    </row>
    <row r="35" spans="1:3" x14ac:dyDescent="0.2">
      <c r="A35" s="35">
        <v>33</v>
      </c>
      <c r="B35" s="35" t="s">
        <v>64</v>
      </c>
      <c r="C35" s="35" t="s">
        <v>64</v>
      </c>
    </row>
    <row r="36" spans="1:3" x14ac:dyDescent="0.2">
      <c r="A36" s="35">
        <v>34</v>
      </c>
      <c r="B36" s="35" t="s">
        <v>66</v>
      </c>
      <c r="C36" s="35" t="s">
        <v>66</v>
      </c>
    </row>
    <row r="37" spans="1:3" x14ac:dyDescent="0.2">
      <c r="A37" s="35">
        <v>35</v>
      </c>
      <c r="B37" s="35" t="s">
        <v>52</v>
      </c>
      <c r="C37" s="35" t="s">
        <v>52</v>
      </c>
    </row>
    <row r="38" spans="1:3" x14ac:dyDescent="0.2">
      <c r="A38" s="35">
        <v>36</v>
      </c>
      <c r="B38" s="35" t="s">
        <v>250</v>
      </c>
      <c r="C38" s="35" t="s">
        <v>313</v>
      </c>
    </row>
    <row r="39" spans="1:3" x14ac:dyDescent="0.2">
      <c r="A39" s="35">
        <v>37</v>
      </c>
      <c r="B39" s="35" t="s">
        <v>249</v>
      </c>
      <c r="C39" s="35" t="s">
        <v>249</v>
      </c>
    </row>
    <row r="40" spans="1:3" x14ac:dyDescent="0.2">
      <c r="A40" s="35">
        <v>38</v>
      </c>
      <c r="B40" s="35" t="s">
        <v>93</v>
      </c>
      <c r="C40" s="35" t="s">
        <v>314</v>
      </c>
    </row>
    <row r="41" spans="1:3" x14ac:dyDescent="0.2">
      <c r="A41" s="35">
        <v>39</v>
      </c>
      <c r="B41" s="35" t="s">
        <v>70</v>
      </c>
      <c r="C41" s="35" t="s">
        <v>315</v>
      </c>
    </row>
    <row r="42" spans="1:3" x14ac:dyDescent="0.2">
      <c r="A42" s="35">
        <v>40</v>
      </c>
      <c r="B42" s="35" t="s">
        <v>316</v>
      </c>
      <c r="C42" s="35" t="s">
        <v>320</v>
      </c>
    </row>
    <row r="43" spans="1:3" x14ac:dyDescent="0.2">
      <c r="A43" s="35">
        <v>41</v>
      </c>
      <c r="B43" s="35" t="s">
        <v>317</v>
      </c>
      <c r="C43" s="35" t="s">
        <v>321</v>
      </c>
    </row>
    <row r="44" spans="1:3" x14ac:dyDescent="0.2">
      <c r="A44" s="35">
        <v>42</v>
      </c>
      <c r="B44" s="35" t="s">
        <v>318</v>
      </c>
      <c r="C44" s="35" t="s">
        <v>322</v>
      </c>
    </row>
    <row r="45" spans="1:3" x14ac:dyDescent="0.2">
      <c r="A45" s="35">
        <v>43</v>
      </c>
      <c r="B45" s="35" t="s">
        <v>319</v>
      </c>
      <c r="C45" s="35" t="s">
        <v>323</v>
      </c>
    </row>
    <row r="46" spans="1:3" x14ac:dyDescent="0.2">
      <c r="A46" s="35">
        <v>44</v>
      </c>
      <c r="B46" s="35" t="s">
        <v>71</v>
      </c>
      <c r="C46" s="35" t="s">
        <v>324</v>
      </c>
    </row>
    <row r="47" spans="1:3" x14ac:dyDescent="0.2">
      <c r="A47" s="35">
        <v>45</v>
      </c>
      <c r="B47" s="35" t="s">
        <v>72</v>
      </c>
      <c r="C47" s="35" t="s">
        <v>325</v>
      </c>
    </row>
    <row r="48" spans="1:3" x14ac:dyDescent="0.2">
      <c r="A48" s="35">
        <v>46</v>
      </c>
      <c r="B48" s="35" t="s">
        <v>73</v>
      </c>
      <c r="C48" s="35" t="s">
        <v>73</v>
      </c>
    </row>
    <row r="49" spans="1:3" x14ac:dyDescent="0.2">
      <c r="A49" s="35">
        <v>47</v>
      </c>
      <c r="B49" s="35" t="s">
        <v>74</v>
      </c>
      <c r="C49" s="35" t="s">
        <v>326</v>
      </c>
    </row>
    <row r="50" spans="1:3" x14ac:dyDescent="0.2">
      <c r="A50" s="35">
        <v>48</v>
      </c>
      <c r="B50" s="35" t="s">
        <v>75</v>
      </c>
      <c r="C50" s="35" t="s">
        <v>75</v>
      </c>
    </row>
    <row r="51" spans="1:3" x14ac:dyDescent="0.2">
      <c r="A51" s="35">
        <v>49</v>
      </c>
      <c r="B51" s="35" t="s">
        <v>76</v>
      </c>
      <c r="C51" s="35" t="s">
        <v>327</v>
      </c>
    </row>
    <row r="52" spans="1:3" x14ac:dyDescent="0.2">
      <c r="A52" s="35">
        <v>50</v>
      </c>
      <c r="B52" s="35" t="s">
        <v>77</v>
      </c>
      <c r="C52" s="35" t="s">
        <v>325</v>
      </c>
    </row>
    <row r="53" spans="1:3" x14ac:dyDescent="0.2">
      <c r="A53" s="35">
        <v>51</v>
      </c>
      <c r="B53" s="35" t="s">
        <v>73</v>
      </c>
      <c r="C53" s="35" t="s">
        <v>73</v>
      </c>
    </row>
    <row r="54" spans="1:3" x14ac:dyDescent="0.2">
      <c r="A54" s="35">
        <v>52</v>
      </c>
      <c r="B54" s="35" t="s">
        <v>74</v>
      </c>
      <c r="C54" s="35" t="s">
        <v>326</v>
      </c>
    </row>
    <row r="55" spans="1:3" x14ac:dyDescent="0.2">
      <c r="A55" s="35">
        <v>53</v>
      </c>
      <c r="B55" s="35" t="s">
        <v>78</v>
      </c>
      <c r="C55" s="35" t="s">
        <v>78</v>
      </c>
    </row>
    <row r="56" spans="1:3" x14ac:dyDescent="0.2">
      <c r="A56" s="35">
        <v>54</v>
      </c>
      <c r="B56" s="35" t="s">
        <v>79</v>
      </c>
      <c r="C56" s="35" t="s">
        <v>79</v>
      </c>
    </row>
    <row r="57" spans="1:3" x14ac:dyDescent="0.2">
      <c r="A57" s="35">
        <v>55</v>
      </c>
      <c r="B57" s="35" t="s">
        <v>80</v>
      </c>
      <c r="C57" s="35" t="s">
        <v>328</v>
      </c>
    </row>
    <row r="58" spans="1:3" x14ac:dyDescent="0.2">
      <c r="A58" s="35">
        <v>56</v>
      </c>
      <c r="B58" s="35" t="s">
        <v>330</v>
      </c>
      <c r="C58" s="35" t="s">
        <v>333</v>
      </c>
    </row>
    <row r="59" spans="1:3" x14ac:dyDescent="0.2">
      <c r="A59" s="35">
        <v>57</v>
      </c>
      <c r="B59" s="35" t="s">
        <v>331</v>
      </c>
      <c r="C59" s="35" t="s">
        <v>332</v>
      </c>
    </row>
    <row r="60" spans="1:3" x14ac:dyDescent="0.2">
      <c r="A60" s="35">
        <v>58</v>
      </c>
      <c r="B60" s="35" t="s">
        <v>81</v>
      </c>
      <c r="C60" s="35" t="s">
        <v>329</v>
      </c>
    </row>
    <row r="61" spans="1:3" x14ac:dyDescent="0.2">
      <c r="A61" s="35">
        <v>59</v>
      </c>
      <c r="B61" s="35" t="s">
        <v>82</v>
      </c>
      <c r="C61" s="35" t="s">
        <v>334</v>
      </c>
    </row>
    <row r="62" spans="1:3" x14ac:dyDescent="0.2">
      <c r="A62" s="35">
        <v>60</v>
      </c>
      <c r="B62" s="35" t="s">
        <v>83</v>
      </c>
      <c r="C62" s="35" t="s">
        <v>335</v>
      </c>
    </row>
    <row r="63" spans="1:3" x14ac:dyDescent="0.2">
      <c r="A63" s="35">
        <v>61</v>
      </c>
      <c r="B63" s="35" t="s">
        <v>84</v>
      </c>
      <c r="C63" s="35" t="s">
        <v>336</v>
      </c>
    </row>
    <row r="64" spans="1:3" x14ac:dyDescent="0.2">
      <c r="A64" s="35">
        <v>62</v>
      </c>
      <c r="B64" s="35" t="s">
        <v>85</v>
      </c>
      <c r="C64" s="35" t="s">
        <v>337</v>
      </c>
    </row>
    <row r="65" spans="1:3" x14ac:dyDescent="0.2">
      <c r="A65" s="35">
        <v>63</v>
      </c>
      <c r="B65" s="35" t="s">
        <v>94</v>
      </c>
      <c r="C65" s="35" t="s">
        <v>338</v>
      </c>
    </row>
    <row r="66" spans="1:3" x14ac:dyDescent="0.2">
      <c r="A66" s="35">
        <v>64</v>
      </c>
      <c r="B66" s="35" t="s">
        <v>95</v>
      </c>
      <c r="C66" s="35" t="s">
        <v>339</v>
      </c>
    </row>
    <row r="67" spans="1:3" x14ac:dyDescent="0.2">
      <c r="A67" s="35">
        <v>65</v>
      </c>
      <c r="B67" s="35" t="s">
        <v>86</v>
      </c>
      <c r="C67" s="35" t="s">
        <v>86</v>
      </c>
    </row>
    <row r="68" spans="1:3" x14ac:dyDescent="0.2">
      <c r="A68" s="35">
        <v>66</v>
      </c>
      <c r="B68" s="35" t="s">
        <v>87</v>
      </c>
      <c r="C68" s="35" t="s">
        <v>87</v>
      </c>
    </row>
    <row r="69" spans="1:3" x14ac:dyDescent="0.2">
      <c r="A69" s="35">
        <v>67</v>
      </c>
      <c r="B69" s="35" t="s">
        <v>88</v>
      </c>
      <c r="C69" s="35" t="s">
        <v>88</v>
      </c>
    </row>
    <row r="70" spans="1:3" x14ac:dyDescent="0.2">
      <c r="A70" s="35">
        <v>68</v>
      </c>
      <c r="B70" s="35" t="s">
        <v>89</v>
      </c>
      <c r="C70" s="35" t="s">
        <v>89</v>
      </c>
    </row>
    <row r="71" spans="1:3" x14ac:dyDescent="0.2">
      <c r="A71" s="35">
        <v>69</v>
      </c>
      <c r="B71" s="35" t="s">
        <v>91</v>
      </c>
      <c r="C71" s="35" t="s">
        <v>340</v>
      </c>
    </row>
    <row r="72" spans="1:3" x14ac:dyDescent="0.2">
      <c r="A72" s="35">
        <v>70</v>
      </c>
      <c r="B72" s="35" t="s">
        <v>92</v>
      </c>
      <c r="C72" s="35" t="s">
        <v>341</v>
      </c>
    </row>
    <row r="73" spans="1:3" x14ac:dyDescent="0.2">
      <c r="A73" s="35">
        <v>71</v>
      </c>
      <c r="B73" s="35"/>
      <c r="C73" s="35"/>
    </row>
    <row r="74" spans="1:3" x14ac:dyDescent="0.2">
      <c r="A74" s="35">
        <v>72</v>
      </c>
      <c r="B74" s="35" t="s">
        <v>90</v>
      </c>
      <c r="C74" s="35" t="s">
        <v>342</v>
      </c>
    </row>
    <row r="75" spans="1:3" ht="102" x14ac:dyDescent="0.2">
      <c r="A75" s="35">
        <v>73</v>
      </c>
      <c r="B75" s="64" t="s">
        <v>366</v>
      </c>
      <c r="C75" s="64" t="s">
        <v>367</v>
      </c>
    </row>
    <row r="76" spans="1:3" x14ac:dyDescent="0.2">
      <c r="A76" s="35">
        <v>74</v>
      </c>
      <c r="B76" s="35"/>
      <c r="C76" s="35"/>
    </row>
    <row r="77" spans="1:3" x14ac:dyDescent="0.2">
      <c r="A77" s="35">
        <v>75</v>
      </c>
      <c r="B77" s="35" t="s">
        <v>346</v>
      </c>
      <c r="C77" s="35"/>
    </row>
    <row r="78" spans="1:3" x14ac:dyDescent="0.2">
      <c r="A78" s="35">
        <v>76</v>
      </c>
      <c r="B78" s="35" t="s">
        <v>345</v>
      </c>
      <c r="C78" s="35"/>
    </row>
    <row r="79" spans="1:3" x14ac:dyDescent="0.2">
      <c r="A79" s="35">
        <v>77</v>
      </c>
      <c r="B79" s="35" t="s">
        <v>347</v>
      </c>
      <c r="C79" s="35"/>
    </row>
    <row r="80" spans="1:3" x14ac:dyDescent="0.2">
      <c r="A80" s="35">
        <v>78</v>
      </c>
      <c r="B80" s="35" t="s">
        <v>348</v>
      </c>
      <c r="C80" s="35"/>
    </row>
    <row r="81" spans="1:3" x14ac:dyDescent="0.2">
      <c r="A81" s="35">
        <v>79</v>
      </c>
      <c r="B81" s="35" t="s">
        <v>349</v>
      </c>
      <c r="C81" s="35"/>
    </row>
    <row r="82" spans="1:3" x14ac:dyDescent="0.2">
      <c r="A82" s="35">
        <v>80</v>
      </c>
      <c r="B82" s="35" t="s">
        <v>350</v>
      </c>
      <c r="C82" s="35"/>
    </row>
    <row r="83" spans="1:3" x14ac:dyDescent="0.2">
      <c r="A83" s="35">
        <v>81</v>
      </c>
      <c r="B83" s="35"/>
      <c r="C83" s="35"/>
    </row>
    <row r="84" spans="1:3" x14ac:dyDescent="0.2">
      <c r="A84" s="35">
        <v>82</v>
      </c>
      <c r="B84" s="35"/>
      <c r="C84" s="35"/>
    </row>
    <row r="85" spans="1:3" x14ac:dyDescent="0.2">
      <c r="A85" s="35">
        <v>83</v>
      </c>
      <c r="B85" s="35"/>
      <c r="C85" s="35"/>
    </row>
    <row r="86" spans="1:3" x14ac:dyDescent="0.2">
      <c r="A86" s="35">
        <v>84</v>
      </c>
      <c r="B86" s="35"/>
      <c r="C86" s="35"/>
    </row>
    <row r="87" spans="1:3" x14ac:dyDescent="0.2">
      <c r="A87" s="35">
        <v>85</v>
      </c>
      <c r="B87" s="35"/>
      <c r="C87" s="35"/>
    </row>
    <row r="88" spans="1:3" x14ac:dyDescent="0.2">
      <c r="A88" s="35">
        <v>86</v>
      </c>
      <c r="B88" s="35"/>
      <c r="C88" s="35"/>
    </row>
    <row r="89" spans="1:3" x14ac:dyDescent="0.2">
      <c r="A89" s="35">
        <v>87</v>
      </c>
      <c r="B89" s="35"/>
      <c r="C89" s="35"/>
    </row>
    <row r="90" spans="1:3" x14ac:dyDescent="0.2">
      <c r="A90" s="35">
        <v>88</v>
      </c>
      <c r="B90" s="35"/>
      <c r="C90" s="35"/>
    </row>
    <row r="91" spans="1:3" x14ac:dyDescent="0.2">
      <c r="A91" s="35">
        <v>89</v>
      </c>
      <c r="B91" s="35"/>
      <c r="C91" s="35"/>
    </row>
    <row r="92" spans="1:3" x14ac:dyDescent="0.2">
      <c r="A92" s="35">
        <v>90</v>
      </c>
      <c r="B92" s="35"/>
      <c r="C92" s="35"/>
    </row>
    <row r="93" spans="1:3" x14ac:dyDescent="0.2">
      <c r="A93" s="35">
        <v>91</v>
      </c>
      <c r="B93" s="35"/>
      <c r="C93" s="35"/>
    </row>
    <row r="94" spans="1:3" x14ac:dyDescent="0.2">
      <c r="A94" s="35">
        <v>92</v>
      </c>
      <c r="B94" s="35"/>
      <c r="C94" s="35"/>
    </row>
    <row r="95" spans="1:3" x14ac:dyDescent="0.2">
      <c r="A95" s="35">
        <v>93</v>
      </c>
      <c r="B95" s="35"/>
      <c r="C95" s="35"/>
    </row>
    <row r="96" spans="1:3" x14ac:dyDescent="0.2">
      <c r="A96" s="35">
        <v>94</v>
      </c>
      <c r="B96" s="35"/>
      <c r="C96" s="35"/>
    </row>
    <row r="97" spans="1:3" x14ac:dyDescent="0.2">
      <c r="A97" s="35">
        <v>95</v>
      </c>
      <c r="B97" s="35"/>
      <c r="C97" s="35"/>
    </row>
    <row r="98" spans="1:3" x14ac:dyDescent="0.2">
      <c r="A98" s="35">
        <v>96</v>
      </c>
      <c r="B98" s="35"/>
      <c r="C98" s="35"/>
    </row>
    <row r="99" spans="1:3" x14ac:dyDescent="0.2">
      <c r="A99" s="35">
        <v>97</v>
      </c>
      <c r="B99" s="35"/>
      <c r="C99" s="35"/>
    </row>
    <row r="100" spans="1:3" x14ac:dyDescent="0.2">
      <c r="A100" s="35">
        <v>98</v>
      </c>
      <c r="B100" s="35"/>
      <c r="C100" s="35"/>
    </row>
    <row r="101" spans="1:3" x14ac:dyDescent="0.2">
      <c r="A101" s="35">
        <v>99</v>
      </c>
      <c r="B101" s="35"/>
      <c r="C101" s="35"/>
    </row>
    <row r="102" spans="1:3" x14ac:dyDescent="0.2">
      <c r="A102" s="35">
        <v>100</v>
      </c>
      <c r="B102" s="35"/>
      <c r="C102" s="35"/>
    </row>
    <row r="103" spans="1:3" x14ac:dyDescent="0.2">
      <c r="A103" s="35">
        <v>101</v>
      </c>
      <c r="B103" s="35"/>
      <c r="C103" s="35"/>
    </row>
    <row r="104" spans="1:3" x14ac:dyDescent="0.2">
      <c r="A104" s="35">
        <v>102</v>
      </c>
      <c r="B104" s="35"/>
      <c r="C104" s="35"/>
    </row>
    <row r="105" spans="1:3" x14ac:dyDescent="0.2">
      <c r="A105" s="35">
        <v>103</v>
      </c>
      <c r="B105" s="35"/>
      <c r="C105" s="35"/>
    </row>
    <row r="106" spans="1:3" x14ac:dyDescent="0.2">
      <c r="A106" s="35">
        <v>104</v>
      </c>
      <c r="B106" s="35"/>
      <c r="C106" s="35"/>
    </row>
    <row r="107" spans="1:3" x14ac:dyDescent="0.2">
      <c r="A107" s="35">
        <v>105</v>
      </c>
      <c r="B107" s="35"/>
      <c r="C107" s="35"/>
    </row>
    <row r="108" spans="1:3" x14ac:dyDescent="0.2">
      <c r="A108" s="35">
        <v>106</v>
      </c>
      <c r="B108" s="35"/>
      <c r="C108" s="35"/>
    </row>
    <row r="109" spans="1:3" x14ac:dyDescent="0.2">
      <c r="A109" s="35">
        <v>107</v>
      </c>
      <c r="B109" s="35"/>
      <c r="C109" s="35"/>
    </row>
    <row r="110" spans="1:3" x14ac:dyDescent="0.2">
      <c r="A110" s="35">
        <v>108</v>
      </c>
      <c r="B110" s="35"/>
      <c r="C110" s="35"/>
    </row>
    <row r="111" spans="1:3" x14ac:dyDescent="0.2">
      <c r="A111" s="35">
        <v>109</v>
      </c>
      <c r="B111" s="35"/>
      <c r="C111" s="35"/>
    </row>
    <row r="112" spans="1:3" x14ac:dyDescent="0.2">
      <c r="A112" s="35">
        <v>110</v>
      </c>
      <c r="B112" s="35"/>
      <c r="C112" s="35"/>
    </row>
    <row r="113" spans="1:3" x14ac:dyDescent="0.2">
      <c r="A113" s="35">
        <v>111</v>
      </c>
      <c r="B113" s="35"/>
      <c r="C113" s="35"/>
    </row>
    <row r="114" spans="1:3" x14ac:dyDescent="0.2">
      <c r="A114" s="35">
        <v>112</v>
      </c>
      <c r="B114" s="35"/>
      <c r="C114" s="35"/>
    </row>
    <row r="115" spans="1:3" x14ac:dyDescent="0.2">
      <c r="A115" s="35">
        <v>113</v>
      </c>
      <c r="B115" s="35"/>
      <c r="C115" s="35"/>
    </row>
    <row r="116" spans="1:3" x14ac:dyDescent="0.2">
      <c r="A116" s="35">
        <v>114</v>
      </c>
      <c r="B116" s="35"/>
      <c r="C116" s="35"/>
    </row>
    <row r="117" spans="1:3" x14ac:dyDescent="0.2">
      <c r="A117" s="35">
        <v>115</v>
      </c>
      <c r="B117" s="35"/>
      <c r="C117" s="35"/>
    </row>
    <row r="118" spans="1:3" x14ac:dyDescent="0.2">
      <c r="A118" s="35">
        <v>116</v>
      </c>
      <c r="B118" s="35"/>
      <c r="C118" s="35"/>
    </row>
    <row r="119" spans="1:3" x14ac:dyDescent="0.2">
      <c r="A119" s="35">
        <v>117</v>
      </c>
      <c r="B119" s="35"/>
      <c r="C119" s="35"/>
    </row>
    <row r="120" spans="1:3" x14ac:dyDescent="0.2">
      <c r="A120" s="35">
        <v>118</v>
      </c>
      <c r="B120" s="35"/>
      <c r="C120" s="35"/>
    </row>
    <row r="121" spans="1:3" x14ac:dyDescent="0.2">
      <c r="A121" s="35">
        <v>119</v>
      </c>
      <c r="B121" s="35"/>
      <c r="C121" s="35"/>
    </row>
    <row r="122" spans="1:3" x14ac:dyDescent="0.2">
      <c r="A122" s="35">
        <v>120</v>
      </c>
      <c r="B122" s="35"/>
      <c r="C122" s="35"/>
    </row>
    <row r="123" spans="1:3" x14ac:dyDescent="0.2">
      <c r="A123" s="35">
        <v>121</v>
      </c>
      <c r="B123" s="35"/>
      <c r="C123" s="35"/>
    </row>
    <row r="124" spans="1:3" x14ac:dyDescent="0.2">
      <c r="A124" s="35">
        <v>122</v>
      </c>
      <c r="B124" s="35"/>
      <c r="C124" s="35"/>
    </row>
    <row r="125" spans="1:3" x14ac:dyDescent="0.2">
      <c r="A125" s="35">
        <v>123</v>
      </c>
      <c r="B125" s="35"/>
      <c r="C125" s="35"/>
    </row>
    <row r="126" spans="1:3" x14ac:dyDescent="0.2">
      <c r="A126" s="35">
        <v>124</v>
      </c>
      <c r="B126" s="35"/>
      <c r="C126" s="35"/>
    </row>
    <row r="127" spans="1:3" x14ac:dyDescent="0.2">
      <c r="A127" s="35">
        <v>125</v>
      </c>
      <c r="B127" s="35"/>
      <c r="C127" s="35"/>
    </row>
    <row r="128" spans="1:3" x14ac:dyDescent="0.2">
      <c r="A128" s="35">
        <v>126</v>
      </c>
      <c r="B128" s="35"/>
      <c r="C128" s="35"/>
    </row>
    <row r="129" spans="1:3" x14ac:dyDescent="0.2">
      <c r="A129" s="35">
        <v>127</v>
      </c>
      <c r="B129" s="35"/>
      <c r="C129" s="35"/>
    </row>
    <row r="130" spans="1:3" x14ac:dyDescent="0.2">
      <c r="A130" s="35">
        <v>128</v>
      </c>
      <c r="B130" s="35"/>
      <c r="C130" s="35"/>
    </row>
    <row r="131" spans="1:3" x14ac:dyDescent="0.2">
      <c r="A131" s="35">
        <v>129</v>
      </c>
      <c r="B131" s="35"/>
      <c r="C131" s="35"/>
    </row>
    <row r="132" spans="1:3" x14ac:dyDescent="0.2">
      <c r="A132" s="35">
        <v>130</v>
      </c>
      <c r="B132" s="35"/>
      <c r="C132" s="35"/>
    </row>
    <row r="133" spans="1:3" x14ac:dyDescent="0.2">
      <c r="A133" s="35">
        <v>131</v>
      </c>
      <c r="B133" s="35"/>
      <c r="C133" s="35"/>
    </row>
    <row r="134" spans="1:3" x14ac:dyDescent="0.2">
      <c r="A134" s="35">
        <v>132</v>
      </c>
      <c r="B134" s="35"/>
      <c r="C134" s="35"/>
    </row>
    <row r="135" spans="1:3" x14ac:dyDescent="0.2">
      <c r="A135" s="35">
        <v>133</v>
      </c>
      <c r="B135" s="35"/>
      <c r="C135" s="35"/>
    </row>
    <row r="136" spans="1:3" x14ac:dyDescent="0.2">
      <c r="A136" s="35">
        <v>134</v>
      </c>
      <c r="B136" s="35"/>
      <c r="C136" s="35"/>
    </row>
    <row r="137" spans="1:3" x14ac:dyDescent="0.2">
      <c r="A137" s="35">
        <v>135</v>
      </c>
      <c r="B137" s="35"/>
      <c r="C137" s="35"/>
    </row>
    <row r="138" spans="1:3" x14ac:dyDescent="0.2">
      <c r="A138" s="35">
        <v>136</v>
      </c>
      <c r="B138" s="35"/>
      <c r="C138" s="35"/>
    </row>
    <row r="139" spans="1:3" x14ac:dyDescent="0.2">
      <c r="A139" s="35">
        <v>137</v>
      </c>
      <c r="B139" s="35"/>
      <c r="C139" s="35"/>
    </row>
    <row r="140" spans="1:3" x14ac:dyDescent="0.2">
      <c r="A140" s="35">
        <v>138</v>
      </c>
      <c r="B140" s="35"/>
      <c r="C140" s="35"/>
    </row>
    <row r="141" spans="1:3" x14ac:dyDescent="0.2">
      <c r="A141" s="35">
        <v>139</v>
      </c>
      <c r="B141" s="35"/>
      <c r="C141" s="35"/>
    </row>
    <row r="142" spans="1:3" x14ac:dyDescent="0.2">
      <c r="A142" s="35">
        <v>140</v>
      </c>
      <c r="B142" s="35"/>
      <c r="C142" s="35"/>
    </row>
    <row r="143" spans="1:3" x14ac:dyDescent="0.2">
      <c r="A143" s="35">
        <v>141</v>
      </c>
      <c r="B143" s="35"/>
      <c r="C143" s="35"/>
    </row>
    <row r="144" spans="1:3" x14ac:dyDescent="0.2">
      <c r="A144" s="35">
        <v>142</v>
      </c>
      <c r="B144" s="35"/>
      <c r="C144" s="35"/>
    </row>
    <row r="145" spans="1:3" x14ac:dyDescent="0.2">
      <c r="A145" s="35">
        <v>143</v>
      </c>
      <c r="B145" s="35"/>
      <c r="C145" s="35"/>
    </row>
    <row r="146" spans="1:3" x14ac:dyDescent="0.2">
      <c r="A146" s="35">
        <v>144</v>
      </c>
      <c r="B146" s="35"/>
      <c r="C146" s="35"/>
    </row>
    <row r="147" spans="1:3" x14ac:dyDescent="0.2">
      <c r="A147" s="35">
        <v>145</v>
      </c>
      <c r="B147" s="35"/>
      <c r="C147" s="35"/>
    </row>
    <row r="148" spans="1:3" x14ac:dyDescent="0.2">
      <c r="A148" s="35">
        <v>146</v>
      </c>
      <c r="B148" s="35"/>
      <c r="C148" s="35"/>
    </row>
    <row r="149" spans="1:3" x14ac:dyDescent="0.2">
      <c r="A149" s="35">
        <v>147</v>
      </c>
      <c r="B149" s="35"/>
      <c r="C149" s="35"/>
    </row>
    <row r="150" spans="1:3" x14ac:dyDescent="0.2">
      <c r="A150" s="35">
        <v>148</v>
      </c>
      <c r="B150" s="35"/>
      <c r="C150" s="35"/>
    </row>
    <row r="151" spans="1:3" x14ac:dyDescent="0.2">
      <c r="A151" s="35">
        <v>149</v>
      </c>
      <c r="B151" s="35"/>
      <c r="C151" s="35"/>
    </row>
    <row r="152" spans="1:3" x14ac:dyDescent="0.2">
      <c r="A152" s="35">
        <v>150</v>
      </c>
      <c r="B152" s="35"/>
      <c r="C152" s="35"/>
    </row>
    <row r="153" spans="1:3" x14ac:dyDescent="0.2">
      <c r="A153" s="35">
        <v>151</v>
      </c>
      <c r="B153" s="35"/>
      <c r="C153" s="35"/>
    </row>
    <row r="154" spans="1:3" x14ac:dyDescent="0.2">
      <c r="A154" s="35">
        <v>152</v>
      </c>
      <c r="B154" s="35"/>
      <c r="C154" s="35"/>
    </row>
    <row r="155" spans="1:3" x14ac:dyDescent="0.2">
      <c r="A155" s="35">
        <v>153</v>
      </c>
      <c r="B155" s="35"/>
      <c r="C155" s="35"/>
    </row>
    <row r="156" spans="1:3" x14ac:dyDescent="0.2">
      <c r="A156" s="35">
        <v>154</v>
      </c>
      <c r="B156" s="35"/>
      <c r="C156" s="35"/>
    </row>
    <row r="157" spans="1:3" x14ac:dyDescent="0.2">
      <c r="A157" s="35">
        <v>155</v>
      </c>
      <c r="B157" s="35"/>
      <c r="C157" s="35"/>
    </row>
    <row r="158" spans="1:3" x14ac:dyDescent="0.2">
      <c r="A158" s="35">
        <v>156</v>
      </c>
      <c r="B158" s="35"/>
      <c r="C158" s="35"/>
    </row>
    <row r="159" spans="1:3" x14ac:dyDescent="0.2">
      <c r="A159" s="35">
        <v>157</v>
      </c>
      <c r="B159" s="35"/>
      <c r="C159" s="35"/>
    </row>
    <row r="160" spans="1:3" x14ac:dyDescent="0.2">
      <c r="A160" s="35">
        <v>158</v>
      </c>
      <c r="B160" s="35"/>
      <c r="C160" s="35"/>
    </row>
    <row r="161" spans="1:3" x14ac:dyDescent="0.2">
      <c r="A161" s="35">
        <v>159</v>
      </c>
      <c r="B161" s="35"/>
      <c r="C161" s="35"/>
    </row>
    <row r="162" spans="1:3" x14ac:dyDescent="0.2">
      <c r="A162" s="35">
        <v>160</v>
      </c>
      <c r="B162" s="35"/>
      <c r="C162" s="35"/>
    </row>
    <row r="163" spans="1:3" x14ac:dyDescent="0.2">
      <c r="A163" s="35">
        <v>161</v>
      </c>
      <c r="B163" s="35"/>
      <c r="C163" s="35"/>
    </row>
    <row r="164" spans="1:3" x14ac:dyDescent="0.2">
      <c r="A164" s="35">
        <v>162</v>
      </c>
      <c r="B164" s="35"/>
      <c r="C164" s="35"/>
    </row>
    <row r="165" spans="1:3" x14ac:dyDescent="0.2">
      <c r="A165" s="35">
        <v>163</v>
      </c>
      <c r="B165" s="35"/>
      <c r="C165" s="35"/>
    </row>
    <row r="166" spans="1:3" x14ac:dyDescent="0.2">
      <c r="A166" s="35">
        <v>164</v>
      </c>
      <c r="B166" s="35"/>
      <c r="C166" s="35"/>
    </row>
    <row r="167" spans="1:3" x14ac:dyDescent="0.2">
      <c r="A167" s="35">
        <v>165</v>
      </c>
      <c r="B167" s="35"/>
      <c r="C167" s="35"/>
    </row>
    <row r="168" spans="1:3" x14ac:dyDescent="0.2">
      <c r="A168" s="35">
        <v>166</v>
      </c>
      <c r="B168" s="35"/>
      <c r="C168" s="35"/>
    </row>
    <row r="169" spans="1:3" x14ac:dyDescent="0.2">
      <c r="A169" s="35">
        <v>167</v>
      </c>
      <c r="B169" s="35"/>
      <c r="C169" s="35"/>
    </row>
    <row r="170" spans="1:3" x14ac:dyDescent="0.2">
      <c r="A170" s="35">
        <v>168</v>
      </c>
      <c r="B170" s="35"/>
      <c r="C170" s="35"/>
    </row>
    <row r="171" spans="1:3" x14ac:dyDescent="0.2">
      <c r="A171" s="35">
        <v>169</v>
      </c>
      <c r="B171" s="35"/>
      <c r="C171" s="35"/>
    </row>
    <row r="172" spans="1:3" x14ac:dyDescent="0.2">
      <c r="A172" s="35">
        <v>170</v>
      </c>
      <c r="B172" s="35"/>
      <c r="C172" s="35"/>
    </row>
    <row r="173" spans="1:3" x14ac:dyDescent="0.2">
      <c r="A173" s="35">
        <v>171</v>
      </c>
      <c r="B173" s="35"/>
      <c r="C173" s="35"/>
    </row>
    <row r="174" spans="1:3" x14ac:dyDescent="0.2">
      <c r="A174" s="35">
        <v>172</v>
      </c>
      <c r="B174" s="35"/>
      <c r="C174" s="35"/>
    </row>
    <row r="175" spans="1:3" x14ac:dyDescent="0.2">
      <c r="A175" s="35">
        <v>173</v>
      </c>
      <c r="B175" s="35"/>
      <c r="C175" s="35"/>
    </row>
    <row r="176" spans="1:3" x14ac:dyDescent="0.2">
      <c r="A176" s="35">
        <v>174</v>
      </c>
      <c r="B176" s="35"/>
      <c r="C176" s="35"/>
    </row>
    <row r="177" spans="1:3" x14ac:dyDescent="0.2">
      <c r="A177" s="35">
        <v>175</v>
      </c>
      <c r="B177" s="35"/>
      <c r="C177" s="35"/>
    </row>
    <row r="178" spans="1:3" x14ac:dyDescent="0.2">
      <c r="A178" s="35">
        <v>176</v>
      </c>
      <c r="B178" s="35"/>
      <c r="C178" s="35"/>
    </row>
    <row r="179" spans="1:3" x14ac:dyDescent="0.2">
      <c r="A179" s="35">
        <v>177</v>
      </c>
      <c r="B179" s="35"/>
      <c r="C179" s="35"/>
    </row>
    <row r="180" spans="1:3" x14ac:dyDescent="0.2">
      <c r="A180" s="35">
        <v>178</v>
      </c>
      <c r="B180" s="35"/>
      <c r="C180" s="35"/>
    </row>
    <row r="181" spans="1:3" x14ac:dyDescent="0.2">
      <c r="A181" s="35">
        <v>179</v>
      </c>
      <c r="B181" s="35"/>
      <c r="C181" s="35"/>
    </row>
    <row r="182" spans="1:3" x14ac:dyDescent="0.2">
      <c r="A182" s="35">
        <v>180</v>
      </c>
      <c r="B182" s="35"/>
      <c r="C182" s="35"/>
    </row>
    <row r="183" spans="1:3" x14ac:dyDescent="0.2">
      <c r="A183" s="35">
        <v>181</v>
      </c>
      <c r="B183" s="35"/>
      <c r="C183" s="35"/>
    </row>
    <row r="184" spans="1:3" x14ac:dyDescent="0.2">
      <c r="A184" s="35">
        <v>182</v>
      </c>
      <c r="B184" s="35"/>
      <c r="C184" s="35"/>
    </row>
    <row r="185" spans="1:3" x14ac:dyDescent="0.2">
      <c r="A185" s="35">
        <v>183</v>
      </c>
      <c r="B185" s="35"/>
      <c r="C185" s="35"/>
    </row>
    <row r="186" spans="1:3" x14ac:dyDescent="0.2">
      <c r="A186" s="35">
        <v>184</v>
      </c>
      <c r="B186" s="35"/>
      <c r="C186" s="35"/>
    </row>
    <row r="187" spans="1:3" x14ac:dyDescent="0.2">
      <c r="A187" s="35">
        <v>185</v>
      </c>
      <c r="B187" s="35"/>
      <c r="C187" s="35"/>
    </row>
    <row r="188" spans="1:3" x14ac:dyDescent="0.2">
      <c r="A188" s="35">
        <v>186</v>
      </c>
      <c r="B188" s="35"/>
      <c r="C188" s="35"/>
    </row>
    <row r="189" spans="1:3" x14ac:dyDescent="0.2">
      <c r="A189" s="35">
        <v>187</v>
      </c>
      <c r="B189" s="35"/>
      <c r="C189" s="35"/>
    </row>
    <row r="190" spans="1:3" x14ac:dyDescent="0.2">
      <c r="A190" s="35">
        <v>188</v>
      </c>
      <c r="B190" s="35"/>
      <c r="C190" s="35"/>
    </row>
    <row r="191" spans="1:3" x14ac:dyDescent="0.2">
      <c r="A191" s="35">
        <v>189</v>
      </c>
      <c r="B191" s="35"/>
      <c r="C191" s="35"/>
    </row>
    <row r="192" spans="1:3" x14ac:dyDescent="0.2">
      <c r="A192" s="35">
        <v>190</v>
      </c>
      <c r="B192" s="35"/>
      <c r="C192" s="35"/>
    </row>
    <row r="193" spans="1:3" x14ac:dyDescent="0.2">
      <c r="A193" s="35">
        <v>191</v>
      </c>
      <c r="B193" s="35"/>
      <c r="C193" s="35"/>
    </row>
    <row r="194" spans="1:3" x14ac:dyDescent="0.2">
      <c r="A194" s="35">
        <v>192</v>
      </c>
      <c r="B194" s="35"/>
      <c r="C194" s="35"/>
    </row>
    <row r="195" spans="1:3" x14ac:dyDescent="0.2">
      <c r="A195" s="35">
        <v>193</v>
      </c>
      <c r="B195" s="35"/>
      <c r="C195" s="35"/>
    </row>
    <row r="196" spans="1:3" x14ac:dyDescent="0.2">
      <c r="A196" s="35">
        <v>194</v>
      </c>
      <c r="B196" s="35"/>
      <c r="C196" s="35"/>
    </row>
    <row r="197" spans="1:3" x14ac:dyDescent="0.2">
      <c r="A197" s="35">
        <v>195</v>
      </c>
      <c r="B197" s="35"/>
      <c r="C197" s="35"/>
    </row>
    <row r="198" spans="1:3" x14ac:dyDescent="0.2">
      <c r="A198" s="35">
        <v>196</v>
      </c>
      <c r="B198" s="35"/>
      <c r="C198" s="35"/>
    </row>
    <row r="199" spans="1:3" x14ac:dyDescent="0.2">
      <c r="A199" s="35">
        <v>197</v>
      </c>
      <c r="B199" s="35"/>
      <c r="C199" s="35"/>
    </row>
    <row r="200" spans="1:3" x14ac:dyDescent="0.2">
      <c r="A200" s="35">
        <v>198</v>
      </c>
      <c r="B200" s="35"/>
      <c r="C200" s="35"/>
    </row>
  </sheetData>
  <sheetProtection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/>
  <dimension ref="A1:D156"/>
  <sheetViews>
    <sheetView workbookViewId="0">
      <pane xSplit="1" ySplit="1" topLeftCell="B116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9.140625" defaultRowHeight="12.75" x14ac:dyDescent="0.2"/>
  <cols>
    <col min="1" max="1" width="26.7109375" style="2" customWidth="1"/>
    <col min="2" max="3" width="8.7109375" style="2" customWidth="1"/>
    <col min="4" max="16384" width="9.140625" style="2"/>
  </cols>
  <sheetData>
    <row r="1" spans="1:4" x14ac:dyDescent="0.2">
      <c r="A1" s="1" t="str">
        <f>VLOOKUP(6,K_Texte,K_Sprachspalte,FALSE)</f>
        <v>IDA_Nome</v>
      </c>
      <c r="B1" s="1" t="str">
        <f>VLOOKUP(7,K_Texte,K_Sprachspalte,FALSE)</f>
        <v>IDA_No</v>
      </c>
      <c r="C1" s="1" t="str">
        <f>VLOOKUP(8,K_Texte,K_Sprachspalte,FALSE)</f>
        <v>Cat.</v>
      </c>
      <c r="D1" s="1" t="str">
        <f>VLOOKUP(9,K_Texte,K_Sprachspalte,FALSE)</f>
        <v>Lingua</v>
      </c>
    </row>
    <row r="2" spans="1:4" x14ac:dyDescent="0.2">
      <c r="A2" s="2" t="str">
        <f>VLOOKUP(2,K_Texte,K_Sprachspalte,FALSE)</f>
        <v>Prego scegliere l'IDA</v>
      </c>
      <c r="B2" s="2">
        <v>0</v>
      </c>
      <c r="C2" s="2">
        <v>999</v>
      </c>
      <c r="D2" s="2" t="s">
        <v>165</v>
      </c>
    </row>
    <row r="3" spans="1:4" x14ac:dyDescent="0.2">
      <c r="A3" s="2" t="s">
        <v>203</v>
      </c>
      <c r="B3" s="2">
        <v>354201</v>
      </c>
      <c r="C3" s="2">
        <v>0</v>
      </c>
      <c r="D3" s="2" t="s">
        <v>165</v>
      </c>
    </row>
    <row r="4" spans="1:4" x14ac:dyDescent="0.2">
      <c r="A4" s="2" t="s">
        <v>204</v>
      </c>
      <c r="B4" s="2">
        <v>354202</v>
      </c>
      <c r="C4" s="2">
        <v>0</v>
      </c>
      <c r="D4" s="2" t="s">
        <v>165</v>
      </c>
    </row>
    <row r="5" spans="1:4" x14ac:dyDescent="0.2">
      <c r="A5" s="2" t="s">
        <v>205</v>
      </c>
      <c r="B5" s="2">
        <v>354203</v>
      </c>
      <c r="C5" s="2">
        <v>0</v>
      </c>
      <c r="D5" s="2" t="s">
        <v>165</v>
      </c>
    </row>
    <row r="6" spans="1:4" x14ac:dyDescent="0.2">
      <c r="A6" s="2" t="s">
        <v>45</v>
      </c>
      <c r="B6" s="2">
        <v>392101</v>
      </c>
      <c r="C6" s="2">
        <v>0</v>
      </c>
      <c r="D6" s="2" t="s">
        <v>165</v>
      </c>
    </row>
    <row r="7" spans="1:4" x14ac:dyDescent="0.2">
      <c r="A7" s="2" t="s">
        <v>173</v>
      </c>
      <c r="B7" s="2">
        <v>392102</v>
      </c>
      <c r="C7" s="2">
        <v>0</v>
      </c>
      <c r="D7" s="2" t="s">
        <v>165</v>
      </c>
    </row>
    <row r="8" spans="1:4" x14ac:dyDescent="0.2">
      <c r="A8" s="2" t="s">
        <v>174</v>
      </c>
      <c r="B8" s="2">
        <v>392105</v>
      </c>
      <c r="C8" s="2">
        <v>0</v>
      </c>
      <c r="D8" s="2" t="s">
        <v>165</v>
      </c>
    </row>
    <row r="9" spans="1:4" x14ac:dyDescent="0.2">
      <c r="A9" s="2" t="s">
        <v>175</v>
      </c>
      <c r="B9" s="2">
        <v>392104</v>
      </c>
      <c r="C9" s="2">
        <v>0</v>
      </c>
      <c r="D9" s="2" t="s">
        <v>165</v>
      </c>
    </row>
    <row r="10" spans="1:4" x14ac:dyDescent="0.2">
      <c r="A10" s="2" t="s">
        <v>176</v>
      </c>
      <c r="B10" s="2">
        <v>392103</v>
      </c>
      <c r="C10" s="2">
        <v>0</v>
      </c>
      <c r="D10" s="2" t="s">
        <v>165</v>
      </c>
    </row>
    <row r="11" spans="1:4" x14ac:dyDescent="0.2">
      <c r="A11" s="2" t="s">
        <v>226</v>
      </c>
      <c r="B11" s="2">
        <v>368186</v>
      </c>
      <c r="C11" s="2">
        <v>8</v>
      </c>
      <c r="D11" s="2" t="s">
        <v>165</v>
      </c>
    </row>
    <row r="12" spans="1:4" x14ac:dyDescent="0.2">
      <c r="A12" s="2" t="s">
        <v>227</v>
      </c>
      <c r="B12" s="2">
        <v>368182</v>
      </c>
      <c r="C12" s="2">
        <v>8</v>
      </c>
      <c r="D12" s="2" t="s">
        <v>165</v>
      </c>
    </row>
    <row r="13" spans="1:4" x14ac:dyDescent="0.2">
      <c r="A13" s="2" t="s">
        <v>44</v>
      </c>
      <c r="B13" s="2">
        <v>368101</v>
      </c>
      <c r="C13" s="2">
        <v>0</v>
      </c>
      <c r="D13" s="2" t="s">
        <v>165</v>
      </c>
    </row>
    <row r="14" spans="1:4" x14ac:dyDescent="0.2">
      <c r="A14" s="2" t="s">
        <v>228</v>
      </c>
      <c r="B14" s="2">
        <v>368184</v>
      </c>
      <c r="C14" s="2">
        <v>8</v>
      </c>
      <c r="D14" s="2" t="s">
        <v>165</v>
      </c>
    </row>
    <row r="15" spans="1:4" x14ac:dyDescent="0.2">
      <c r="A15" s="2" t="s">
        <v>229</v>
      </c>
      <c r="B15" s="2">
        <v>368104</v>
      </c>
      <c r="C15" s="2">
        <v>0</v>
      </c>
      <c r="D15" s="2" t="s">
        <v>165</v>
      </c>
    </row>
    <row r="16" spans="1:4" x14ac:dyDescent="0.2">
      <c r="A16" s="2" t="s">
        <v>168</v>
      </c>
      <c r="B16" s="2">
        <v>368102</v>
      </c>
      <c r="C16" s="2">
        <v>0</v>
      </c>
      <c r="D16" s="2" t="s">
        <v>165</v>
      </c>
    </row>
    <row r="17" spans="1:4" x14ac:dyDescent="0.2">
      <c r="A17" s="2" t="s">
        <v>230</v>
      </c>
      <c r="B17" s="2">
        <v>368187</v>
      </c>
      <c r="C17" s="2">
        <v>8</v>
      </c>
      <c r="D17" s="2" t="s">
        <v>165</v>
      </c>
    </row>
    <row r="18" spans="1:4" x14ac:dyDescent="0.2">
      <c r="A18" s="2" t="s">
        <v>231</v>
      </c>
      <c r="B18" s="2">
        <v>368185</v>
      </c>
      <c r="C18" s="2">
        <v>8</v>
      </c>
      <c r="D18" s="2" t="s">
        <v>165</v>
      </c>
    </row>
    <row r="19" spans="1:4" x14ac:dyDescent="0.2">
      <c r="A19" s="2" t="s">
        <v>202</v>
      </c>
      <c r="B19" s="2">
        <v>368103</v>
      </c>
      <c r="C19" s="2">
        <v>0</v>
      </c>
      <c r="D19" s="2" t="s">
        <v>165</v>
      </c>
    </row>
    <row r="20" spans="1:4" x14ac:dyDescent="0.2">
      <c r="A20" s="2" t="s">
        <v>244</v>
      </c>
      <c r="B20" s="2">
        <v>354401</v>
      </c>
      <c r="C20" s="2">
        <v>0</v>
      </c>
      <c r="D20" s="2" t="s">
        <v>165</v>
      </c>
    </row>
    <row r="21" spans="1:4" x14ac:dyDescent="0.2">
      <c r="A21" s="2" t="s">
        <v>352</v>
      </c>
      <c r="B21" s="2">
        <v>354402</v>
      </c>
      <c r="C21" s="2">
        <v>0</v>
      </c>
      <c r="D21" s="2" t="s">
        <v>165</v>
      </c>
    </row>
    <row r="22" spans="1:4" x14ac:dyDescent="0.2">
      <c r="A22" s="2" t="s">
        <v>358</v>
      </c>
      <c r="B22" s="2">
        <v>354403</v>
      </c>
      <c r="C22" s="2">
        <v>0</v>
      </c>
      <c r="D22" s="2" t="s">
        <v>165</v>
      </c>
    </row>
    <row r="23" spans="1:4" x14ac:dyDescent="0.2">
      <c r="A23" s="2" t="s">
        <v>359</v>
      </c>
      <c r="B23" s="2">
        <v>354404</v>
      </c>
      <c r="C23" s="2">
        <v>0</v>
      </c>
      <c r="D23" s="2" t="s">
        <v>165</v>
      </c>
    </row>
    <row r="24" spans="1:4" x14ac:dyDescent="0.2">
      <c r="A24" s="2" t="s">
        <v>360</v>
      </c>
      <c r="B24" s="2">
        <v>378101</v>
      </c>
      <c r="C24" s="2">
        <v>0</v>
      </c>
      <c r="D24" s="2" t="s">
        <v>165</v>
      </c>
    </row>
    <row r="25" spans="1:4" x14ac:dyDescent="0.2">
      <c r="A25" s="2" t="s">
        <v>252</v>
      </c>
      <c r="B25" s="2">
        <v>379205</v>
      </c>
      <c r="C25" s="2">
        <v>0</v>
      </c>
      <c r="D25" s="2" t="s">
        <v>165</v>
      </c>
    </row>
    <row r="26" spans="1:4" x14ac:dyDescent="0.2">
      <c r="A26" s="2" t="s">
        <v>356</v>
      </c>
      <c r="B26" s="2">
        <v>379206</v>
      </c>
      <c r="C26" s="2">
        <v>0</v>
      </c>
      <c r="D26" s="2" t="s">
        <v>165</v>
      </c>
    </row>
    <row r="27" spans="1:4" x14ac:dyDescent="0.2">
      <c r="A27" s="2" t="s">
        <v>206</v>
      </c>
      <c r="B27" s="2">
        <v>379204</v>
      </c>
      <c r="C27" s="2">
        <v>0</v>
      </c>
      <c r="D27" s="2" t="s">
        <v>165</v>
      </c>
    </row>
    <row r="28" spans="1:4" x14ac:dyDescent="0.2">
      <c r="A28" s="2" t="s">
        <v>43</v>
      </c>
      <c r="B28" s="2">
        <v>398101</v>
      </c>
      <c r="C28" s="2">
        <v>0</v>
      </c>
      <c r="D28" s="2" t="s">
        <v>165</v>
      </c>
    </row>
    <row r="29" spans="1:4" x14ac:dyDescent="0.2">
      <c r="A29" s="2" t="s">
        <v>42</v>
      </c>
      <c r="B29" s="2">
        <v>355101</v>
      </c>
      <c r="C29" s="2">
        <v>0</v>
      </c>
      <c r="D29" s="2" t="s">
        <v>166</v>
      </c>
    </row>
    <row r="30" spans="1:4" x14ac:dyDescent="0.2">
      <c r="A30" s="2" t="s">
        <v>232</v>
      </c>
      <c r="B30" s="2">
        <v>356181</v>
      </c>
      <c r="C30" s="2">
        <v>8</v>
      </c>
      <c r="D30" s="2" t="s">
        <v>166</v>
      </c>
    </row>
    <row r="31" spans="1:4" x14ac:dyDescent="0.2">
      <c r="A31" s="2" t="s">
        <v>233</v>
      </c>
      <c r="B31" s="2">
        <v>380401</v>
      </c>
      <c r="C31" s="2">
        <v>0</v>
      </c>
      <c r="D31" s="2" t="s">
        <v>166</v>
      </c>
    </row>
    <row r="32" spans="1:4" x14ac:dyDescent="0.2">
      <c r="A32" s="2" t="s">
        <v>234</v>
      </c>
      <c r="B32" s="2">
        <v>380402</v>
      </c>
      <c r="C32" s="2">
        <v>0</v>
      </c>
      <c r="D32" s="2" t="s">
        <v>166</v>
      </c>
    </row>
    <row r="33" spans="1:4" x14ac:dyDescent="0.2">
      <c r="A33" s="2" t="s">
        <v>207</v>
      </c>
      <c r="B33" s="2">
        <v>383701</v>
      </c>
      <c r="C33" s="2">
        <v>0</v>
      </c>
      <c r="D33" s="2" t="s">
        <v>166</v>
      </c>
    </row>
    <row r="34" spans="1:4" x14ac:dyDescent="0.2">
      <c r="A34" s="2" t="s">
        <v>259</v>
      </c>
      <c r="B34" s="2">
        <v>383706</v>
      </c>
      <c r="C34" s="2">
        <v>0</v>
      </c>
      <c r="D34" s="2" t="s">
        <v>166</v>
      </c>
    </row>
    <row r="35" spans="1:4" x14ac:dyDescent="0.2">
      <c r="A35" s="2" t="s">
        <v>253</v>
      </c>
      <c r="B35" s="2">
        <v>383702</v>
      </c>
      <c r="C35" s="2">
        <v>0</v>
      </c>
      <c r="D35" s="2" t="s">
        <v>166</v>
      </c>
    </row>
    <row r="36" spans="1:4" x14ac:dyDescent="0.2">
      <c r="A36" s="2" t="s">
        <v>260</v>
      </c>
      <c r="B36" s="2">
        <v>383705</v>
      </c>
      <c r="C36" s="2">
        <v>0</v>
      </c>
      <c r="D36" s="2" t="s">
        <v>166</v>
      </c>
    </row>
    <row r="37" spans="1:4" x14ac:dyDescent="0.2">
      <c r="A37" s="2" t="s">
        <v>263</v>
      </c>
      <c r="B37" s="2">
        <v>383704</v>
      </c>
      <c r="C37" s="2">
        <v>0</v>
      </c>
      <c r="D37" s="2" t="s">
        <v>166</v>
      </c>
    </row>
    <row r="38" spans="1:4" x14ac:dyDescent="0.2">
      <c r="A38" s="2" t="s">
        <v>261</v>
      </c>
      <c r="B38" s="2">
        <v>383703</v>
      </c>
      <c r="C38" s="2">
        <v>0</v>
      </c>
      <c r="D38" s="2" t="s">
        <v>166</v>
      </c>
    </row>
    <row r="39" spans="1:4" x14ac:dyDescent="0.2">
      <c r="A39" s="2" t="s">
        <v>41</v>
      </c>
      <c r="B39" s="2">
        <v>380501</v>
      </c>
      <c r="C39" s="2">
        <v>0</v>
      </c>
      <c r="D39" s="2" t="s">
        <v>166</v>
      </c>
    </row>
    <row r="40" spans="1:4" x14ac:dyDescent="0.2">
      <c r="A40" s="2" t="s">
        <v>40</v>
      </c>
      <c r="B40" s="2">
        <v>366101</v>
      </c>
      <c r="C40" s="2">
        <v>0</v>
      </c>
      <c r="D40" s="2" t="s">
        <v>165</v>
      </c>
    </row>
    <row r="41" spans="1:4" x14ac:dyDescent="0.2">
      <c r="A41" s="2" t="s">
        <v>39</v>
      </c>
      <c r="B41" s="2">
        <v>390101</v>
      </c>
      <c r="C41" s="2">
        <v>0</v>
      </c>
      <c r="D41" s="2" t="s">
        <v>165</v>
      </c>
    </row>
    <row r="42" spans="1:4" x14ac:dyDescent="0.2">
      <c r="A42" s="2" t="s">
        <v>264</v>
      </c>
      <c r="B42" s="2">
        <v>385107</v>
      </c>
      <c r="C42" s="2">
        <v>0</v>
      </c>
      <c r="D42" s="2" t="s">
        <v>165</v>
      </c>
    </row>
    <row r="43" spans="1:4" x14ac:dyDescent="0.2">
      <c r="A43" s="2" t="s">
        <v>38</v>
      </c>
      <c r="B43" s="2">
        <v>385102</v>
      </c>
      <c r="C43" s="2">
        <v>0</v>
      </c>
      <c r="D43" s="2" t="s">
        <v>165</v>
      </c>
    </row>
    <row r="44" spans="1:4" x14ac:dyDescent="0.2">
      <c r="A44" s="2" t="s">
        <v>37</v>
      </c>
      <c r="B44" s="2">
        <v>385103</v>
      </c>
      <c r="C44" s="2">
        <v>0</v>
      </c>
      <c r="D44" s="2" t="s">
        <v>165</v>
      </c>
    </row>
    <row r="45" spans="1:4" x14ac:dyDescent="0.2">
      <c r="A45" s="2" t="s">
        <v>36</v>
      </c>
      <c r="B45" s="2">
        <v>385104</v>
      </c>
      <c r="C45" s="2">
        <v>0</v>
      </c>
      <c r="D45" s="2" t="s">
        <v>165</v>
      </c>
    </row>
    <row r="46" spans="1:4" x14ac:dyDescent="0.2">
      <c r="A46" s="2" t="s">
        <v>265</v>
      </c>
      <c r="B46" s="2">
        <v>385106</v>
      </c>
      <c r="C46" s="2">
        <v>0</v>
      </c>
      <c r="D46" s="2" t="s">
        <v>165</v>
      </c>
    </row>
    <row r="47" spans="1:4" x14ac:dyDescent="0.2">
      <c r="A47" s="2" t="s">
        <v>35</v>
      </c>
      <c r="B47" s="2">
        <v>385105</v>
      </c>
      <c r="C47" s="2">
        <v>0</v>
      </c>
      <c r="D47" s="2" t="s">
        <v>165</v>
      </c>
    </row>
    <row r="48" spans="1:4" x14ac:dyDescent="0.2">
      <c r="A48" s="2" t="s">
        <v>34</v>
      </c>
      <c r="B48" s="2">
        <v>398201</v>
      </c>
      <c r="C48" s="2">
        <v>0</v>
      </c>
      <c r="D48" s="2" t="s">
        <v>165</v>
      </c>
    </row>
    <row r="49" spans="1:4" x14ac:dyDescent="0.2">
      <c r="A49" s="2" t="s">
        <v>361</v>
      </c>
      <c r="B49" s="2">
        <v>398204</v>
      </c>
      <c r="C49" s="2">
        <v>0</v>
      </c>
      <c r="D49" s="2" t="s">
        <v>165</v>
      </c>
    </row>
    <row r="50" spans="1:4" x14ac:dyDescent="0.2">
      <c r="A50" s="2" t="s">
        <v>262</v>
      </c>
      <c r="B50" s="2">
        <v>398203</v>
      </c>
      <c r="C50" s="2">
        <v>0</v>
      </c>
      <c r="D50" s="2" t="s">
        <v>165</v>
      </c>
    </row>
    <row r="51" spans="1:4" x14ac:dyDescent="0.2">
      <c r="A51" s="2" t="s">
        <v>33</v>
      </c>
      <c r="B51" s="2">
        <v>398202</v>
      </c>
      <c r="C51" s="2">
        <v>0</v>
      </c>
      <c r="D51" s="2" t="s">
        <v>165</v>
      </c>
    </row>
    <row r="52" spans="1:4" x14ac:dyDescent="0.2">
      <c r="A52" s="2" t="s">
        <v>32</v>
      </c>
      <c r="B52" s="2">
        <v>372211</v>
      </c>
      <c r="C52" s="2">
        <v>1</v>
      </c>
      <c r="D52" s="2" t="s">
        <v>165</v>
      </c>
    </row>
    <row r="53" spans="1:4" x14ac:dyDescent="0.2">
      <c r="A53" s="2" t="s">
        <v>31</v>
      </c>
      <c r="B53" s="2">
        <v>371301</v>
      </c>
      <c r="C53" s="2">
        <v>0</v>
      </c>
      <c r="D53" s="2" t="s">
        <v>165</v>
      </c>
    </row>
    <row r="54" spans="1:4" x14ac:dyDescent="0.2">
      <c r="A54" s="2" t="s">
        <v>208</v>
      </c>
      <c r="B54" s="2">
        <v>371302</v>
      </c>
      <c r="C54" s="2">
        <v>0</v>
      </c>
      <c r="D54" s="2" t="s">
        <v>165</v>
      </c>
    </row>
    <row r="55" spans="1:4" x14ac:dyDescent="0.2">
      <c r="A55" s="2" t="s">
        <v>235</v>
      </c>
      <c r="B55" s="2">
        <v>371303</v>
      </c>
      <c r="C55" s="2">
        <v>0</v>
      </c>
      <c r="D55" s="2" t="s">
        <v>165</v>
      </c>
    </row>
    <row r="56" spans="1:4" x14ac:dyDescent="0.2">
      <c r="A56" s="2" t="s">
        <v>30</v>
      </c>
      <c r="B56" s="2">
        <v>373201</v>
      </c>
      <c r="C56" s="2">
        <v>0</v>
      </c>
      <c r="D56" s="2" t="s">
        <v>165</v>
      </c>
    </row>
    <row r="57" spans="1:4" x14ac:dyDescent="0.2">
      <c r="A57" s="2" t="s">
        <v>196</v>
      </c>
      <c r="B57" s="2">
        <v>361903</v>
      </c>
      <c r="C57" s="2">
        <v>0</v>
      </c>
      <c r="D57" s="2" t="s">
        <v>165</v>
      </c>
    </row>
    <row r="58" spans="1:4" x14ac:dyDescent="0.2">
      <c r="A58" s="2" t="s">
        <v>197</v>
      </c>
      <c r="B58" s="2">
        <v>361902</v>
      </c>
      <c r="C58" s="2">
        <v>0</v>
      </c>
      <c r="D58" s="2" t="s">
        <v>165</v>
      </c>
    </row>
    <row r="59" spans="1:4" x14ac:dyDescent="0.2">
      <c r="A59" s="2" t="s">
        <v>198</v>
      </c>
      <c r="B59" s="2">
        <v>361905</v>
      </c>
      <c r="C59" s="2">
        <v>0</v>
      </c>
      <c r="D59" s="2" t="s">
        <v>165</v>
      </c>
    </row>
    <row r="60" spans="1:4" x14ac:dyDescent="0.2">
      <c r="A60" s="2" t="s">
        <v>199</v>
      </c>
      <c r="B60" s="2">
        <v>361904</v>
      </c>
      <c r="C60" s="2">
        <v>0</v>
      </c>
      <c r="D60" s="2" t="s">
        <v>165</v>
      </c>
    </row>
    <row r="61" spans="1:4" x14ac:dyDescent="0.2">
      <c r="A61" s="2" t="s">
        <v>200</v>
      </c>
      <c r="B61" s="2">
        <v>361901</v>
      </c>
      <c r="C61" s="2">
        <v>0</v>
      </c>
      <c r="D61" s="2" t="s">
        <v>165</v>
      </c>
    </row>
    <row r="62" spans="1:4" x14ac:dyDescent="0.2">
      <c r="A62" s="2" t="s">
        <v>353</v>
      </c>
      <c r="B62" s="2">
        <v>387101</v>
      </c>
      <c r="C62" s="2">
        <v>0</v>
      </c>
      <c r="D62" s="2" t="s">
        <v>165</v>
      </c>
    </row>
    <row r="63" spans="1:4" x14ac:dyDescent="0.2">
      <c r="A63" s="2" t="s">
        <v>354</v>
      </c>
      <c r="B63" s="2">
        <v>387102</v>
      </c>
      <c r="C63" s="2">
        <v>0</v>
      </c>
      <c r="D63" s="2" t="s">
        <v>165</v>
      </c>
    </row>
    <row r="64" spans="1:4" x14ac:dyDescent="0.2">
      <c r="A64" s="2" t="s">
        <v>169</v>
      </c>
      <c r="B64" s="2">
        <v>395501</v>
      </c>
      <c r="C64" s="2">
        <v>0</v>
      </c>
      <c r="D64" s="2" t="s">
        <v>165</v>
      </c>
    </row>
    <row r="65" spans="1:4" x14ac:dyDescent="0.2">
      <c r="A65" s="2" t="s">
        <v>170</v>
      </c>
      <c r="B65" s="2">
        <v>395511</v>
      </c>
      <c r="C65" s="2">
        <v>1</v>
      </c>
      <c r="D65" s="2" t="s">
        <v>165</v>
      </c>
    </row>
    <row r="66" spans="1:4" x14ac:dyDescent="0.2">
      <c r="A66" s="2" t="s">
        <v>29</v>
      </c>
      <c r="B66" s="2">
        <v>382101</v>
      </c>
      <c r="C66" s="2">
        <v>0</v>
      </c>
      <c r="D66" s="2" t="s">
        <v>166</v>
      </c>
    </row>
    <row r="67" spans="1:4" x14ac:dyDescent="0.2">
      <c r="A67" s="2" t="s">
        <v>177</v>
      </c>
      <c r="B67" s="2">
        <v>36180006</v>
      </c>
      <c r="C67" s="2">
        <v>0</v>
      </c>
      <c r="D67" s="2" t="s">
        <v>165</v>
      </c>
    </row>
    <row r="68" spans="1:4" x14ac:dyDescent="0.2">
      <c r="A68" s="2" t="s">
        <v>178</v>
      </c>
      <c r="B68" s="2">
        <v>36180002</v>
      </c>
      <c r="C68" s="2">
        <v>0</v>
      </c>
      <c r="D68" s="2" t="s">
        <v>165</v>
      </c>
    </row>
    <row r="69" spans="1:4" x14ac:dyDescent="0.2">
      <c r="A69" s="2" t="s">
        <v>179</v>
      </c>
      <c r="B69" s="2">
        <v>36180007</v>
      </c>
      <c r="C69" s="2">
        <v>0</v>
      </c>
      <c r="D69" s="2" t="s">
        <v>165</v>
      </c>
    </row>
    <row r="70" spans="1:4" x14ac:dyDescent="0.2">
      <c r="A70" s="2" t="s">
        <v>180</v>
      </c>
      <c r="B70" s="2">
        <v>36180003</v>
      </c>
      <c r="C70" s="2">
        <v>0</v>
      </c>
      <c r="D70" s="2" t="s">
        <v>165</v>
      </c>
    </row>
    <row r="71" spans="1:4" x14ac:dyDescent="0.2">
      <c r="A71" s="2" t="s">
        <v>181</v>
      </c>
      <c r="B71" s="2">
        <v>36180005</v>
      </c>
      <c r="C71" s="2">
        <v>0</v>
      </c>
      <c r="D71" s="2" t="s">
        <v>165</v>
      </c>
    </row>
    <row r="72" spans="1:4" x14ac:dyDescent="0.2">
      <c r="A72" s="2" t="s">
        <v>236</v>
      </c>
      <c r="B72" s="2">
        <v>36180012</v>
      </c>
      <c r="C72" s="2">
        <v>0</v>
      </c>
      <c r="D72" s="2" t="s">
        <v>165</v>
      </c>
    </row>
    <row r="73" spans="1:4" x14ac:dyDescent="0.2">
      <c r="A73" s="2" t="s">
        <v>237</v>
      </c>
      <c r="B73" s="2">
        <v>36180013</v>
      </c>
      <c r="C73" s="2">
        <v>0</v>
      </c>
      <c r="D73" s="2" t="s">
        <v>165</v>
      </c>
    </row>
    <row r="74" spans="1:4" x14ac:dyDescent="0.2">
      <c r="A74" s="2" t="s">
        <v>266</v>
      </c>
      <c r="B74" s="2">
        <v>36180011</v>
      </c>
      <c r="C74" s="2">
        <v>0</v>
      </c>
      <c r="D74" s="2" t="s">
        <v>165</v>
      </c>
    </row>
    <row r="75" spans="1:4" x14ac:dyDescent="0.2">
      <c r="A75" s="2" t="s">
        <v>182</v>
      </c>
      <c r="B75" s="2">
        <v>36180008</v>
      </c>
      <c r="C75" s="2">
        <v>0</v>
      </c>
      <c r="D75" s="2" t="s">
        <v>165</v>
      </c>
    </row>
    <row r="76" spans="1:4" x14ac:dyDescent="0.2">
      <c r="A76" s="2" t="s">
        <v>183</v>
      </c>
      <c r="B76" s="2">
        <v>36180004</v>
      </c>
      <c r="C76" s="2">
        <v>0</v>
      </c>
      <c r="D76" s="2" t="s">
        <v>165</v>
      </c>
    </row>
    <row r="77" spans="1:4" x14ac:dyDescent="0.2">
      <c r="A77" s="2" t="s">
        <v>184</v>
      </c>
      <c r="B77" s="2">
        <v>36180001</v>
      </c>
      <c r="C77" s="2">
        <v>0</v>
      </c>
      <c r="D77" s="2" t="s">
        <v>165</v>
      </c>
    </row>
    <row r="78" spans="1:4" x14ac:dyDescent="0.2">
      <c r="A78" s="2" t="s">
        <v>185</v>
      </c>
      <c r="B78" s="2">
        <v>36180009</v>
      </c>
      <c r="C78" s="2">
        <v>0</v>
      </c>
      <c r="D78" s="2" t="s">
        <v>165</v>
      </c>
    </row>
    <row r="79" spans="1:4" x14ac:dyDescent="0.2">
      <c r="A79" s="2" t="s">
        <v>28</v>
      </c>
      <c r="B79" s="2">
        <v>389101</v>
      </c>
      <c r="C79" s="2">
        <v>0</v>
      </c>
      <c r="D79" s="2" t="s">
        <v>165</v>
      </c>
    </row>
    <row r="80" spans="1:4" x14ac:dyDescent="0.2">
      <c r="A80" s="2" t="s">
        <v>27</v>
      </c>
      <c r="B80" s="2">
        <v>398302</v>
      </c>
      <c r="C80" s="2">
        <v>0</v>
      </c>
      <c r="D80" s="2" t="s">
        <v>165</v>
      </c>
    </row>
    <row r="81" spans="1:4" x14ac:dyDescent="0.2">
      <c r="A81" s="2" t="s">
        <v>26</v>
      </c>
      <c r="B81" s="2">
        <v>398301</v>
      </c>
      <c r="C81" s="2">
        <v>0</v>
      </c>
      <c r="D81" s="2" t="s">
        <v>165</v>
      </c>
    </row>
    <row r="82" spans="1:4" x14ac:dyDescent="0.2">
      <c r="A82" s="2" t="s">
        <v>238</v>
      </c>
      <c r="B82" s="2">
        <v>382202</v>
      </c>
      <c r="C82" s="2">
        <v>0</v>
      </c>
      <c r="D82" s="2" t="s">
        <v>166</v>
      </c>
    </row>
    <row r="83" spans="1:4" x14ac:dyDescent="0.2">
      <c r="A83" s="2" t="s">
        <v>25</v>
      </c>
      <c r="B83" s="2">
        <v>382201</v>
      </c>
      <c r="C83" s="2">
        <v>0</v>
      </c>
      <c r="D83" s="2" t="s">
        <v>166</v>
      </c>
    </row>
    <row r="84" spans="1:4" x14ac:dyDescent="0.2">
      <c r="A84" s="2" t="s">
        <v>218</v>
      </c>
      <c r="B84" s="2">
        <v>398802</v>
      </c>
      <c r="C84" s="2">
        <v>0</v>
      </c>
      <c r="D84" s="2" t="s">
        <v>165</v>
      </c>
    </row>
    <row r="85" spans="1:4" x14ac:dyDescent="0.2">
      <c r="A85" s="2" t="s">
        <v>219</v>
      </c>
      <c r="B85" s="2">
        <v>398801</v>
      </c>
      <c r="C85" s="2">
        <v>0</v>
      </c>
      <c r="D85" s="2" t="s">
        <v>165</v>
      </c>
    </row>
    <row r="86" spans="1:4" x14ac:dyDescent="0.2">
      <c r="A86" s="2" t="s">
        <v>24</v>
      </c>
      <c r="B86" s="2">
        <v>356101</v>
      </c>
      <c r="C86" s="2">
        <v>0</v>
      </c>
      <c r="D86" s="2" t="s">
        <v>166</v>
      </c>
    </row>
    <row r="87" spans="1:4" x14ac:dyDescent="0.2">
      <c r="A87" s="2" t="s">
        <v>23</v>
      </c>
      <c r="B87" s="2">
        <v>372311</v>
      </c>
      <c r="C87" s="2">
        <v>1</v>
      </c>
      <c r="D87" s="2" t="s">
        <v>165</v>
      </c>
    </row>
    <row r="88" spans="1:4" x14ac:dyDescent="0.2">
      <c r="A88" s="2" t="s">
        <v>254</v>
      </c>
      <c r="B88" s="2">
        <v>371404</v>
      </c>
      <c r="C88" s="2">
        <v>0</v>
      </c>
      <c r="D88" s="2" t="s">
        <v>165</v>
      </c>
    </row>
    <row r="89" spans="1:4" x14ac:dyDescent="0.2">
      <c r="A89" s="2" t="s">
        <v>255</v>
      </c>
      <c r="B89" s="2">
        <v>371402</v>
      </c>
      <c r="C89" s="2">
        <v>0</v>
      </c>
      <c r="D89" s="2" t="s">
        <v>165</v>
      </c>
    </row>
    <row r="90" spans="1:4" x14ac:dyDescent="0.2">
      <c r="A90" s="2" t="s">
        <v>256</v>
      </c>
      <c r="B90" s="2">
        <v>371403</v>
      </c>
      <c r="C90" s="2">
        <v>0</v>
      </c>
      <c r="D90" s="2" t="s">
        <v>165</v>
      </c>
    </row>
    <row r="91" spans="1:4" x14ac:dyDescent="0.2">
      <c r="A91" s="2" t="s">
        <v>257</v>
      </c>
      <c r="B91" s="2">
        <v>371401</v>
      </c>
      <c r="C91" s="2">
        <v>0</v>
      </c>
      <c r="D91" s="2" t="s">
        <v>165</v>
      </c>
    </row>
    <row r="92" spans="1:4" x14ac:dyDescent="0.2">
      <c r="A92" s="2" t="s">
        <v>22</v>
      </c>
      <c r="B92" s="2">
        <v>371101</v>
      </c>
      <c r="C92" s="2">
        <v>0</v>
      </c>
      <c r="D92" s="2" t="s">
        <v>165</v>
      </c>
    </row>
    <row r="93" spans="1:4" x14ac:dyDescent="0.2">
      <c r="A93" s="2" t="s">
        <v>21</v>
      </c>
      <c r="B93" s="2">
        <v>380801</v>
      </c>
      <c r="C93" s="2">
        <v>0</v>
      </c>
      <c r="D93" s="2" t="s">
        <v>166</v>
      </c>
    </row>
    <row r="94" spans="1:4" x14ac:dyDescent="0.2">
      <c r="A94" s="2" t="s">
        <v>239</v>
      </c>
      <c r="B94" s="2">
        <v>36720011</v>
      </c>
      <c r="C94" s="2">
        <v>0</v>
      </c>
      <c r="D94" s="2" t="s">
        <v>165</v>
      </c>
    </row>
    <row r="95" spans="1:4" x14ac:dyDescent="0.2">
      <c r="A95" s="2" t="s">
        <v>186</v>
      </c>
      <c r="B95" s="2">
        <v>36720003</v>
      </c>
      <c r="C95" s="2">
        <v>0</v>
      </c>
      <c r="D95" s="2" t="s">
        <v>165</v>
      </c>
    </row>
    <row r="96" spans="1:4" x14ac:dyDescent="0.2">
      <c r="A96" s="2" t="s">
        <v>220</v>
      </c>
      <c r="B96" s="2">
        <v>36720008</v>
      </c>
      <c r="C96" s="2">
        <v>0</v>
      </c>
      <c r="D96" s="2" t="s">
        <v>165</v>
      </c>
    </row>
    <row r="97" spans="1:4" x14ac:dyDescent="0.2">
      <c r="A97" s="2" t="s">
        <v>240</v>
      </c>
      <c r="B97" s="2">
        <v>36720012</v>
      </c>
      <c r="C97" s="2">
        <v>0</v>
      </c>
      <c r="D97" s="2" t="s">
        <v>165</v>
      </c>
    </row>
    <row r="98" spans="1:4" x14ac:dyDescent="0.2">
      <c r="A98" s="2" t="s">
        <v>362</v>
      </c>
      <c r="B98" s="2">
        <v>36720013</v>
      </c>
      <c r="C98" s="2">
        <v>0</v>
      </c>
      <c r="D98" s="2" t="s">
        <v>165</v>
      </c>
    </row>
    <row r="99" spans="1:4" x14ac:dyDescent="0.2">
      <c r="A99" s="2" t="s">
        <v>187</v>
      </c>
      <c r="B99" s="2">
        <v>36720005</v>
      </c>
      <c r="C99" s="2">
        <v>0</v>
      </c>
      <c r="D99" s="2" t="s">
        <v>165</v>
      </c>
    </row>
    <row r="100" spans="1:4" x14ac:dyDescent="0.2">
      <c r="A100" s="2" t="s">
        <v>241</v>
      </c>
      <c r="B100" s="2">
        <v>36728003</v>
      </c>
      <c r="C100" s="2">
        <v>8</v>
      </c>
      <c r="D100" s="2" t="s">
        <v>165</v>
      </c>
    </row>
    <row r="101" spans="1:4" x14ac:dyDescent="0.2">
      <c r="A101" s="2" t="s">
        <v>242</v>
      </c>
      <c r="B101" s="2">
        <v>36720010</v>
      </c>
      <c r="C101" s="2">
        <v>0</v>
      </c>
      <c r="D101" s="2" t="s">
        <v>165</v>
      </c>
    </row>
    <row r="102" spans="1:4" x14ac:dyDescent="0.2">
      <c r="A102" s="2" t="s">
        <v>188</v>
      </c>
      <c r="B102" s="2">
        <v>36720002</v>
      </c>
      <c r="C102" s="2">
        <v>0</v>
      </c>
      <c r="D102" s="2" t="s">
        <v>165</v>
      </c>
    </row>
    <row r="103" spans="1:4" x14ac:dyDescent="0.2">
      <c r="A103" s="2" t="s">
        <v>189</v>
      </c>
      <c r="B103" s="2">
        <v>36720006</v>
      </c>
      <c r="C103" s="2">
        <v>0</v>
      </c>
      <c r="D103" s="2" t="s">
        <v>165</v>
      </c>
    </row>
    <row r="104" spans="1:4" x14ac:dyDescent="0.2">
      <c r="A104" s="2" t="s">
        <v>258</v>
      </c>
      <c r="B104" s="2">
        <v>36720009</v>
      </c>
      <c r="C104" s="2">
        <v>0</v>
      </c>
      <c r="D104" s="2" t="s">
        <v>165</v>
      </c>
    </row>
    <row r="105" spans="1:4" x14ac:dyDescent="0.2">
      <c r="A105" s="2" t="s">
        <v>190</v>
      </c>
      <c r="B105" s="2">
        <v>36720004</v>
      </c>
      <c r="C105" s="2">
        <v>0</v>
      </c>
      <c r="D105" s="2" t="s">
        <v>165</v>
      </c>
    </row>
    <row r="106" spans="1:4" x14ac:dyDescent="0.2">
      <c r="A106" s="2" t="s">
        <v>191</v>
      </c>
      <c r="B106" s="2">
        <v>36720001</v>
      </c>
      <c r="C106" s="2">
        <v>0</v>
      </c>
      <c r="D106" s="2" t="s">
        <v>165</v>
      </c>
    </row>
    <row r="107" spans="1:4" x14ac:dyDescent="0.2">
      <c r="A107" s="2" t="s">
        <v>243</v>
      </c>
      <c r="B107" s="2">
        <v>36720007</v>
      </c>
      <c r="C107" s="2">
        <v>0</v>
      </c>
      <c r="D107" s="2" t="s">
        <v>165</v>
      </c>
    </row>
    <row r="108" spans="1:4" x14ac:dyDescent="0.2">
      <c r="A108" s="2" t="s">
        <v>20</v>
      </c>
      <c r="B108" s="2">
        <v>375201</v>
      </c>
      <c r="C108" s="2">
        <v>0</v>
      </c>
      <c r="D108" s="2" t="s">
        <v>165</v>
      </c>
    </row>
    <row r="109" spans="1:4" x14ac:dyDescent="0.2">
      <c r="A109" s="2" t="s">
        <v>355</v>
      </c>
      <c r="B109" s="2">
        <v>378802</v>
      </c>
      <c r="C109" s="2">
        <v>0</v>
      </c>
      <c r="D109" s="2" t="s">
        <v>165</v>
      </c>
    </row>
    <row r="110" spans="1:4" x14ac:dyDescent="0.2">
      <c r="A110" s="2" t="s">
        <v>167</v>
      </c>
      <c r="B110" s="2">
        <v>396201</v>
      </c>
      <c r="C110" s="2">
        <v>0</v>
      </c>
      <c r="D110" s="2" t="s">
        <v>165</v>
      </c>
    </row>
    <row r="111" spans="1:4" x14ac:dyDescent="0.2">
      <c r="A111" s="2" t="s">
        <v>19</v>
      </c>
      <c r="B111" s="2">
        <v>358201</v>
      </c>
      <c r="C111" s="2">
        <v>0</v>
      </c>
      <c r="D111" s="2" t="s">
        <v>165</v>
      </c>
    </row>
    <row r="112" spans="1:4" x14ac:dyDescent="0.2">
      <c r="A112" s="2" t="s">
        <v>209</v>
      </c>
      <c r="B112" s="2">
        <v>376204</v>
      </c>
      <c r="C112" s="2">
        <v>0</v>
      </c>
      <c r="D112" s="2" t="s">
        <v>165</v>
      </c>
    </row>
    <row r="113" spans="1:4" x14ac:dyDescent="0.2">
      <c r="A113" s="2" t="s">
        <v>210</v>
      </c>
      <c r="B113" s="2">
        <v>376207</v>
      </c>
      <c r="C113" s="2">
        <v>0</v>
      </c>
      <c r="D113" s="2" t="s">
        <v>165</v>
      </c>
    </row>
    <row r="114" spans="1:4" x14ac:dyDescent="0.2">
      <c r="A114" s="2" t="s">
        <v>211</v>
      </c>
      <c r="B114" s="2">
        <v>376203</v>
      </c>
      <c r="C114" s="2">
        <v>0</v>
      </c>
      <c r="D114" s="2" t="s">
        <v>165</v>
      </c>
    </row>
    <row r="115" spans="1:4" x14ac:dyDescent="0.2">
      <c r="A115" s="2" t="s">
        <v>212</v>
      </c>
      <c r="B115" s="2">
        <v>376205</v>
      </c>
      <c r="C115" s="2">
        <v>0</v>
      </c>
      <c r="D115" s="2" t="s">
        <v>165</v>
      </c>
    </row>
    <row r="116" spans="1:4" x14ac:dyDescent="0.2">
      <c r="A116" s="2" t="s">
        <v>18</v>
      </c>
      <c r="B116" s="2">
        <v>376202</v>
      </c>
      <c r="C116" s="2">
        <v>0</v>
      </c>
      <c r="D116" s="2" t="s">
        <v>165</v>
      </c>
    </row>
    <row r="117" spans="1:4" x14ac:dyDescent="0.2">
      <c r="A117" s="2" t="s">
        <v>17</v>
      </c>
      <c r="B117" s="2">
        <v>376201</v>
      </c>
      <c r="C117" s="2">
        <v>0</v>
      </c>
      <c r="D117" s="2" t="s">
        <v>165</v>
      </c>
    </row>
    <row r="118" spans="1:4" x14ac:dyDescent="0.2">
      <c r="A118" s="2" t="s">
        <v>213</v>
      </c>
      <c r="B118" s="2">
        <v>376206</v>
      </c>
      <c r="C118" s="2">
        <v>0</v>
      </c>
      <c r="D118" s="2" t="s">
        <v>165</v>
      </c>
    </row>
    <row r="119" spans="1:4" x14ac:dyDescent="0.2">
      <c r="A119" s="2" t="s">
        <v>16</v>
      </c>
      <c r="B119" s="2">
        <v>397201</v>
      </c>
      <c r="C119" s="2">
        <v>0</v>
      </c>
      <c r="D119" s="2" t="s">
        <v>165</v>
      </c>
    </row>
    <row r="120" spans="1:4" x14ac:dyDescent="0.2">
      <c r="A120" s="2" t="s">
        <v>15</v>
      </c>
      <c r="B120" s="2">
        <v>378902</v>
      </c>
      <c r="C120" s="2">
        <v>0</v>
      </c>
      <c r="D120" s="2" t="s">
        <v>165</v>
      </c>
    </row>
    <row r="121" spans="1:4" x14ac:dyDescent="0.2">
      <c r="A121" s="2" t="s">
        <v>267</v>
      </c>
      <c r="B121" s="2">
        <v>378904</v>
      </c>
      <c r="C121" s="2">
        <v>0</v>
      </c>
      <c r="D121" s="2" t="s">
        <v>165</v>
      </c>
    </row>
    <row r="122" spans="1:4" x14ac:dyDescent="0.2">
      <c r="A122" s="2" t="s">
        <v>201</v>
      </c>
      <c r="B122" s="2">
        <v>378903</v>
      </c>
      <c r="C122" s="2">
        <v>0</v>
      </c>
      <c r="D122" s="2" t="s">
        <v>165</v>
      </c>
    </row>
    <row r="123" spans="1:4" x14ac:dyDescent="0.2">
      <c r="A123" s="2" t="s">
        <v>357</v>
      </c>
      <c r="B123" s="2">
        <v>378905</v>
      </c>
      <c r="C123" s="2">
        <v>0</v>
      </c>
      <c r="D123" s="2" t="s">
        <v>165</v>
      </c>
    </row>
    <row r="124" spans="1:4" x14ac:dyDescent="0.2">
      <c r="A124" s="2" t="s">
        <v>14</v>
      </c>
      <c r="B124" s="2">
        <v>379001</v>
      </c>
      <c r="C124" s="2">
        <v>0</v>
      </c>
      <c r="D124" s="2" t="s">
        <v>165</v>
      </c>
    </row>
    <row r="125" spans="1:4" x14ac:dyDescent="0.2">
      <c r="A125" s="2" t="s">
        <v>13</v>
      </c>
      <c r="B125" s="2">
        <v>369501</v>
      </c>
      <c r="C125" s="2">
        <v>0</v>
      </c>
      <c r="D125" s="2" t="s">
        <v>165</v>
      </c>
    </row>
    <row r="126" spans="1:4" x14ac:dyDescent="0.2">
      <c r="A126" s="2" t="s">
        <v>12</v>
      </c>
      <c r="B126" s="2">
        <v>398501</v>
      </c>
      <c r="C126" s="2">
        <v>0</v>
      </c>
      <c r="D126" s="2" t="s">
        <v>165</v>
      </c>
    </row>
    <row r="127" spans="1:4" x14ac:dyDescent="0.2">
      <c r="A127" s="2" t="s">
        <v>363</v>
      </c>
      <c r="B127" s="2">
        <v>398502</v>
      </c>
      <c r="C127" s="2">
        <v>0</v>
      </c>
      <c r="D127" s="2" t="s">
        <v>165</v>
      </c>
    </row>
    <row r="128" spans="1:4" x14ac:dyDescent="0.2">
      <c r="A128" s="2" t="s">
        <v>364</v>
      </c>
      <c r="B128" s="2">
        <v>354306</v>
      </c>
      <c r="C128" s="2">
        <v>0</v>
      </c>
      <c r="D128" s="2" t="s">
        <v>165</v>
      </c>
    </row>
    <row r="129" spans="1:4" x14ac:dyDescent="0.2">
      <c r="A129" s="2" t="s">
        <v>365</v>
      </c>
      <c r="B129" s="2">
        <v>354307</v>
      </c>
      <c r="C129" s="2">
        <v>0</v>
      </c>
      <c r="D129" s="2" t="s">
        <v>165</v>
      </c>
    </row>
    <row r="130" spans="1:4" x14ac:dyDescent="0.2">
      <c r="A130" s="2" t="s">
        <v>221</v>
      </c>
      <c r="B130" s="2">
        <v>354302</v>
      </c>
      <c r="C130" s="2">
        <v>0</v>
      </c>
      <c r="D130" s="2" t="s">
        <v>165</v>
      </c>
    </row>
    <row r="131" spans="1:4" x14ac:dyDescent="0.2">
      <c r="A131" s="2" t="s">
        <v>222</v>
      </c>
      <c r="B131" s="2">
        <v>354301</v>
      </c>
      <c r="C131" s="2">
        <v>0</v>
      </c>
      <c r="D131" s="2" t="s">
        <v>165</v>
      </c>
    </row>
    <row r="132" spans="1:4" x14ac:dyDescent="0.2">
      <c r="A132" s="2" t="s">
        <v>223</v>
      </c>
      <c r="B132" s="2">
        <v>354303</v>
      </c>
      <c r="C132" s="2">
        <v>0</v>
      </c>
      <c r="D132" s="2" t="s">
        <v>165</v>
      </c>
    </row>
    <row r="133" spans="1:4" x14ac:dyDescent="0.2">
      <c r="A133" s="2" t="s">
        <v>224</v>
      </c>
      <c r="B133" s="2">
        <v>354304</v>
      </c>
      <c r="C133" s="2">
        <v>0</v>
      </c>
      <c r="D133" s="2" t="s">
        <v>165</v>
      </c>
    </row>
    <row r="134" spans="1:4" x14ac:dyDescent="0.2">
      <c r="A134" s="2" t="s">
        <v>225</v>
      </c>
      <c r="B134" s="2">
        <v>354305</v>
      </c>
      <c r="C134" s="2">
        <v>0</v>
      </c>
      <c r="D134" s="2" t="s">
        <v>165</v>
      </c>
    </row>
    <row r="135" spans="1:4" x14ac:dyDescent="0.2">
      <c r="A135" s="2" t="s">
        <v>245</v>
      </c>
      <c r="B135" s="2">
        <v>366801</v>
      </c>
      <c r="C135" s="2">
        <v>0</v>
      </c>
      <c r="D135" s="2" t="s">
        <v>165</v>
      </c>
    </row>
    <row r="136" spans="1:4" x14ac:dyDescent="0.2">
      <c r="A136" s="2" t="s">
        <v>11</v>
      </c>
      <c r="B136" s="2">
        <v>394511</v>
      </c>
      <c r="C136" s="2">
        <v>1</v>
      </c>
      <c r="D136" s="2" t="s">
        <v>165</v>
      </c>
    </row>
    <row r="137" spans="1:4" x14ac:dyDescent="0.2">
      <c r="A137" s="2" t="s">
        <v>10</v>
      </c>
      <c r="B137" s="2">
        <v>373402</v>
      </c>
      <c r="C137" s="2">
        <v>0</v>
      </c>
      <c r="D137" s="2" t="s">
        <v>165</v>
      </c>
    </row>
    <row r="138" spans="1:4" x14ac:dyDescent="0.2">
      <c r="A138" s="2" t="s">
        <v>9</v>
      </c>
      <c r="B138" s="2">
        <v>398701</v>
      </c>
      <c r="C138" s="2">
        <v>0</v>
      </c>
      <c r="D138" s="2" t="s">
        <v>165</v>
      </c>
    </row>
    <row r="139" spans="1:4" x14ac:dyDescent="0.2">
      <c r="A139" s="2" t="s">
        <v>246</v>
      </c>
      <c r="B139" s="2">
        <v>366901</v>
      </c>
      <c r="C139" s="2">
        <v>0</v>
      </c>
      <c r="D139" s="2" t="s">
        <v>165</v>
      </c>
    </row>
    <row r="140" spans="1:4" x14ac:dyDescent="0.2">
      <c r="A140" s="2" t="s">
        <v>8</v>
      </c>
      <c r="B140" s="2">
        <v>398601</v>
      </c>
      <c r="C140" s="2">
        <v>0</v>
      </c>
      <c r="D140" s="2" t="s">
        <v>165</v>
      </c>
    </row>
    <row r="141" spans="1:4" x14ac:dyDescent="0.2">
      <c r="A141" s="2" t="s">
        <v>7</v>
      </c>
      <c r="B141" s="2">
        <v>398602</v>
      </c>
      <c r="C141" s="2">
        <v>0</v>
      </c>
      <c r="D141" s="2" t="s">
        <v>165</v>
      </c>
    </row>
    <row r="142" spans="1:4" x14ac:dyDescent="0.2">
      <c r="A142" s="2" t="s">
        <v>6</v>
      </c>
      <c r="B142" s="2">
        <v>360301</v>
      </c>
      <c r="C142" s="2">
        <v>0</v>
      </c>
      <c r="D142" s="2" t="s">
        <v>165</v>
      </c>
    </row>
    <row r="143" spans="1:4" x14ac:dyDescent="0.2">
      <c r="A143" s="2" t="s">
        <v>368</v>
      </c>
      <c r="B143" s="2">
        <v>360303</v>
      </c>
      <c r="C143" s="2">
        <v>0</v>
      </c>
      <c r="D143" s="2" t="s">
        <v>165</v>
      </c>
    </row>
    <row r="144" spans="1:4" x14ac:dyDescent="0.2">
      <c r="A144" s="2" t="s">
        <v>214</v>
      </c>
      <c r="B144" s="2">
        <v>360302</v>
      </c>
      <c r="C144" s="2">
        <v>0</v>
      </c>
      <c r="D144" s="2" t="s">
        <v>165</v>
      </c>
    </row>
    <row r="145" spans="1:4" x14ac:dyDescent="0.2">
      <c r="A145" s="2" t="s">
        <v>192</v>
      </c>
      <c r="B145" s="2">
        <v>376402</v>
      </c>
      <c r="C145" s="2">
        <v>0</v>
      </c>
      <c r="D145" s="2" t="s">
        <v>165</v>
      </c>
    </row>
    <row r="146" spans="1:4" x14ac:dyDescent="0.2">
      <c r="A146" s="2" t="s">
        <v>193</v>
      </c>
      <c r="B146" s="2">
        <v>376401</v>
      </c>
      <c r="C146" s="2">
        <v>0</v>
      </c>
      <c r="D146" s="2" t="s">
        <v>165</v>
      </c>
    </row>
    <row r="147" spans="1:4" x14ac:dyDescent="0.2">
      <c r="A147" s="2" t="s">
        <v>194</v>
      </c>
      <c r="B147" s="2">
        <v>376403</v>
      </c>
      <c r="C147" s="2">
        <v>0</v>
      </c>
      <c r="D147" s="2" t="s">
        <v>165</v>
      </c>
    </row>
    <row r="148" spans="1:4" x14ac:dyDescent="0.2">
      <c r="A148" s="2" t="s">
        <v>195</v>
      </c>
      <c r="B148" s="2">
        <v>376404</v>
      </c>
      <c r="C148" s="2">
        <v>0</v>
      </c>
      <c r="D148" s="2" t="s">
        <v>165</v>
      </c>
    </row>
    <row r="149" spans="1:4" x14ac:dyDescent="0.2">
      <c r="A149" s="2" t="s">
        <v>5</v>
      </c>
      <c r="B149" s="2">
        <v>350602</v>
      </c>
      <c r="C149" s="2">
        <v>0</v>
      </c>
      <c r="D149" s="2" t="s">
        <v>165</v>
      </c>
    </row>
    <row r="150" spans="1:4" x14ac:dyDescent="0.2">
      <c r="A150" s="2" t="s">
        <v>4</v>
      </c>
      <c r="B150" s="2">
        <v>350601</v>
      </c>
      <c r="C150" s="2">
        <v>0</v>
      </c>
      <c r="D150" s="2" t="s">
        <v>165</v>
      </c>
    </row>
    <row r="151" spans="1:4" x14ac:dyDescent="0.2">
      <c r="A151" s="2" t="s">
        <v>3</v>
      </c>
      <c r="B151" s="2">
        <v>374601</v>
      </c>
      <c r="C151" s="2">
        <v>0</v>
      </c>
      <c r="D151" s="2" t="s">
        <v>165</v>
      </c>
    </row>
    <row r="152" spans="1:4" x14ac:dyDescent="0.2">
      <c r="A152" s="2" t="s">
        <v>2</v>
      </c>
      <c r="B152" s="2">
        <v>374602</v>
      </c>
      <c r="C152" s="2">
        <v>0</v>
      </c>
      <c r="D152" s="2" t="s">
        <v>165</v>
      </c>
    </row>
    <row r="153" spans="1:4" x14ac:dyDescent="0.2">
      <c r="A153" s="2" t="s">
        <v>215</v>
      </c>
      <c r="B153" s="2">
        <v>374603</v>
      </c>
      <c r="C153" s="2">
        <v>0</v>
      </c>
      <c r="D153" s="2" t="s">
        <v>165</v>
      </c>
    </row>
    <row r="154" spans="1:4" x14ac:dyDescent="0.2">
      <c r="A154" s="2" t="s">
        <v>216</v>
      </c>
      <c r="B154" s="2">
        <v>374604</v>
      </c>
      <c r="C154" s="2">
        <v>0</v>
      </c>
      <c r="D154" s="2" t="s">
        <v>165</v>
      </c>
    </row>
    <row r="155" spans="1:4" x14ac:dyDescent="0.2">
      <c r="A155" s="2" t="s">
        <v>1</v>
      </c>
      <c r="B155" s="2">
        <v>371201</v>
      </c>
      <c r="C155" s="2">
        <v>0</v>
      </c>
      <c r="D155" s="2" t="s">
        <v>165</v>
      </c>
    </row>
    <row r="156" spans="1:4" x14ac:dyDescent="0.2">
      <c r="A156" s="2" t="str">
        <f>VLOOKUP(3,K_Texte,K_Sprachspalte,FALSE)</f>
        <v>non elencato</v>
      </c>
      <c r="B156" s="2">
        <v>999999</v>
      </c>
      <c r="C156" s="2">
        <v>999</v>
      </c>
      <c r="D156" s="2" t="s">
        <v>165</v>
      </c>
    </row>
  </sheetData>
  <sheetProtection sheet="1" objects="1" scenarios="1"/>
  <autoFilter ref="A1:D156" xr:uid="{00000000-0009-0000-0000-000003000000}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1"/>
  <dimension ref="A1:BJ2"/>
  <sheetViews>
    <sheetView workbookViewId="0">
      <pane xSplit="3" ySplit="1" topLeftCell="AP2" activePane="bottomRight" state="frozen"/>
      <selection pane="topRight" activeCell="D1" sqref="D1"/>
      <selection pane="bottomLeft" activeCell="A2" sqref="A2"/>
      <selection pane="bottomRight" activeCell="BJ2" sqref="BJ2"/>
    </sheetView>
  </sheetViews>
  <sheetFormatPr baseColWidth="10" defaultRowHeight="12.75" x14ac:dyDescent="0.2"/>
  <cols>
    <col min="1" max="61" width="10.7109375" customWidth="1"/>
  </cols>
  <sheetData>
    <row r="1" spans="1:62" x14ac:dyDescent="0.2">
      <c r="A1" s="1" t="s">
        <v>96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102</v>
      </c>
      <c r="G1" s="2" t="s">
        <v>103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  <c r="W1" s="2" t="s">
        <v>119</v>
      </c>
      <c r="X1" s="2" t="s">
        <v>120</v>
      </c>
      <c r="Y1" s="2" t="s">
        <v>121</v>
      </c>
      <c r="Z1" s="2" t="s">
        <v>122</v>
      </c>
      <c r="AA1" s="2" t="s">
        <v>123</v>
      </c>
      <c r="AB1" s="2" t="s">
        <v>124</v>
      </c>
      <c r="AC1" s="2" t="s">
        <v>125</v>
      </c>
      <c r="AD1" s="2" t="s">
        <v>126</v>
      </c>
      <c r="AE1" s="2" t="s">
        <v>127</v>
      </c>
      <c r="AF1" s="2" t="s">
        <v>128</v>
      </c>
      <c r="AG1" s="2" t="s">
        <v>129</v>
      </c>
      <c r="AH1" s="2" t="s">
        <v>130</v>
      </c>
      <c r="AI1" s="2" t="s">
        <v>131</v>
      </c>
      <c r="AJ1" s="2" t="s">
        <v>132</v>
      </c>
      <c r="AK1" s="2" t="s">
        <v>133</v>
      </c>
      <c r="AL1" s="2" t="s">
        <v>134</v>
      </c>
      <c r="AM1" s="2" t="s">
        <v>136</v>
      </c>
      <c r="AN1" s="2" t="s">
        <v>135</v>
      </c>
      <c r="AO1" s="2" t="s">
        <v>137</v>
      </c>
      <c r="AP1" s="2" t="s">
        <v>138</v>
      </c>
      <c r="AQ1" s="2" t="s">
        <v>139</v>
      </c>
      <c r="AR1" s="2" t="s">
        <v>140</v>
      </c>
      <c r="AS1" s="2" t="s">
        <v>141</v>
      </c>
      <c r="AT1" s="2" t="s">
        <v>142</v>
      </c>
      <c r="AU1" s="2" t="s">
        <v>143</v>
      </c>
      <c r="AV1" s="2" t="s">
        <v>144</v>
      </c>
      <c r="AW1" s="2" t="s">
        <v>145</v>
      </c>
      <c r="AX1" s="2" t="s">
        <v>172</v>
      </c>
      <c r="AY1" s="2" t="s">
        <v>146</v>
      </c>
      <c r="AZ1" s="2" t="s">
        <v>147</v>
      </c>
      <c r="BA1" s="2" t="s">
        <v>148</v>
      </c>
      <c r="BB1" s="2" t="s">
        <v>149</v>
      </c>
      <c r="BC1" s="2" t="s">
        <v>150</v>
      </c>
      <c r="BD1" s="2" t="s">
        <v>151</v>
      </c>
      <c r="BE1" s="2" t="s">
        <v>152</v>
      </c>
      <c r="BF1" s="2" t="s">
        <v>153</v>
      </c>
      <c r="BG1" s="2" t="s">
        <v>154</v>
      </c>
      <c r="BH1" s="2" t="s">
        <v>155</v>
      </c>
      <c r="BI1" s="2" t="s">
        <v>156</v>
      </c>
      <c r="BJ1" t="s">
        <v>351</v>
      </c>
    </row>
    <row r="2" spans="1:62" x14ac:dyDescent="0.2">
      <c r="A2" s="1" t="s">
        <v>97</v>
      </c>
      <c r="B2" s="23">
        <f>K_DatumKontrolle</f>
        <v>0</v>
      </c>
      <c r="C2" s="43">
        <f>K_ARANr</f>
        <v>0</v>
      </c>
      <c r="D2" t="str">
        <f>INDEX(K_ARAListe,MATCH(K_ARANr,ARAListe!$B$2:$B$156,0),1)</f>
        <v>Prego scegliere l'IDA</v>
      </c>
      <c r="E2" s="22">
        <f>ARAKontrolle!$D$9</f>
        <v>0</v>
      </c>
      <c r="F2" s="22">
        <f>ARAKontrolle!$E$9</f>
        <v>0</v>
      </c>
      <c r="G2" s="22">
        <f>ARAKontrolle!$D$10</f>
        <v>0</v>
      </c>
      <c r="H2" s="22">
        <f>ARAKontrolle!$E$10</f>
        <v>0</v>
      </c>
      <c r="I2" s="22">
        <f>ARAKontrolle!$E$11</f>
        <v>0</v>
      </c>
      <c r="J2" s="22">
        <f>ARAKontrolle!$D$15</f>
        <v>0</v>
      </c>
      <c r="K2" s="22">
        <f>ARAKontrolle!$E$15</f>
        <v>0</v>
      </c>
      <c r="L2" s="22">
        <f>ARAKontrolle!$D$16</f>
        <v>0</v>
      </c>
      <c r="M2" s="22">
        <f>ARAKontrolle!$E$16</f>
        <v>0</v>
      </c>
      <c r="N2" s="22">
        <f>ARAKontrolle!$D$17</f>
        <v>0</v>
      </c>
      <c r="O2" s="22">
        <f>ARAKontrolle!$E$17</f>
        <v>0</v>
      </c>
      <c r="P2" s="22">
        <f>ARAKontrolle!$E$18</f>
        <v>0</v>
      </c>
      <c r="Q2" s="25">
        <f>ARAKontrolle!$E$19</f>
        <v>0</v>
      </c>
      <c r="R2" t="b">
        <f>ARAKontrolle!$I$22</f>
        <v>0</v>
      </c>
      <c r="S2" s="2" t="b">
        <f>ARAKontrolle!$I$23</f>
        <v>0</v>
      </c>
      <c r="T2" s="2" t="b">
        <f>ARAKontrolle!$I$24</f>
        <v>0</v>
      </c>
      <c r="U2" s="2" t="b">
        <f>ARAKontrolle!$I$25</f>
        <v>0</v>
      </c>
      <c r="V2">
        <f>IF(R2,1, IF(S2,2, IF(T2,3, IF(U2,4,0))))</f>
        <v>0</v>
      </c>
      <c r="W2" s="2">
        <f>ARAKontrolle!$D$27</f>
        <v>0</v>
      </c>
      <c r="X2" s="2">
        <f>ARAKontrolle!$D$28</f>
        <v>0</v>
      </c>
      <c r="Y2" s="2">
        <f>ARAKontrolle!$D$29</f>
        <v>0</v>
      </c>
      <c r="Z2" s="2">
        <f>ARAKontrolle!$D$31</f>
        <v>0</v>
      </c>
      <c r="AA2" s="2">
        <f>ARAKontrolle!$D$32</f>
        <v>0</v>
      </c>
      <c r="AB2" s="2">
        <f>ARAKontrolle!$D$33</f>
        <v>0</v>
      </c>
      <c r="AC2" s="2" t="b">
        <f>ARAKontrolle!$I$35</f>
        <v>0</v>
      </c>
      <c r="AD2" s="2" t="b">
        <f>ARAKontrolle!$J$35</f>
        <v>0</v>
      </c>
      <c r="AE2" s="2">
        <f>ARAKontrolle!$I$36</f>
        <v>0</v>
      </c>
      <c r="AF2" s="2" t="b">
        <f>ARAKontrolle!$I$38</f>
        <v>0</v>
      </c>
      <c r="AG2" s="2" t="b">
        <f>ARAKontrolle!$J$38</f>
        <v>0</v>
      </c>
      <c r="AH2" s="2">
        <f>ARAKontrolle!$I$39</f>
        <v>0</v>
      </c>
      <c r="AI2" s="2" t="b">
        <f>ARAKontrolle!$I$41</f>
        <v>0</v>
      </c>
      <c r="AJ2" s="2" t="b">
        <f>ARAKontrolle!$J$41</f>
        <v>0</v>
      </c>
      <c r="AK2" s="2">
        <f>ARAKontrolle!$I$42</f>
        <v>0</v>
      </c>
      <c r="AL2" s="2" t="b">
        <f>ARAKontrolle!$I$44</f>
        <v>0</v>
      </c>
      <c r="AM2" s="2" t="b">
        <f>ARAKontrolle!$J$44</f>
        <v>0</v>
      </c>
      <c r="AN2" s="2">
        <f>ARAKontrolle!$I$45</f>
        <v>0</v>
      </c>
      <c r="AO2" s="2">
        <f>ARAKontrolle!$I$47</f>
        <v>0</v>
      </c>
      <c r="AP2">
        <f>ARAKontrolle!$I$48</f>
        <v>0</v>
      </c>
      <c r="AQ2">
        <f>ARAKontrolle!$I$49</f>
        <v>0</v>
      </c>
      <c r="AR2">
        <f>ARAKontrolle!$I$50</f>
        <v>0</v>
      </c>
      <c r="AS2" s="29">
        <f>ARAKontrolle!$I$51</f>
        <v>0</v>
      </c>
      <c r="AT2" s="29">
        <f>ARAKontrolle!$I$52</f>
        <v>0</v>
      </c>
      <c r="AU2" s="29">
        <f>ARAKontrolle!$I$53</f>
        <v>0</v>
      </c>
      <c r="AV2" s="29">
        <f>ARAKontrolle!$I$54</f>
        <v>0</v>
      </c>
      <c r="AW2" s="37" t="str">
        <f>ARAKontrolle!$I$56</f>
        <v/>
      </c>
      <c r="AX2" s="23">
        <f>ARAKontrolle!$J$56</f>
        <v>0</v>
      </c>
      <c r="AY2" s="43" t="str">
        <f>ARAKontrolle!$I$57</f>
        <v/>
      </c>
      <c r="AZ2" s="43" t="str">
        <f>ARAKontrolle!$I$62</f>
        <v/>
      </c>
      <c r="BA2" s="43" t="str">
        <f>ARAKontrolle!$I$63</f>
        <v/>
      </c>
      <c r="BB2" s="43" t="str">
        <f>ARAKontrolle!$I$64</f>
        <v/>
      </c>
      <c r="BC2" s="43" t="str">
        <f>ARAKontrolle!$I$65</f>
        <v/>
      </c>
      <c r="BD2" s="43" t="str">
        <f>ARAKontrolle!$I$66</f>
        <v/>
      </c>
      <c r="BE2" s="43" t="str">
        <f>ARAKontrolle!$I$67</f>
        <v/>
      </c>
      <c r="BF2" s="43" t="str">
        <f>ARAKontrolle!$I$68</f>
        <v/>
      </c>
      <c r="BG2" s="43" t="str">
        <f>ARAKontrolle!$I$69</f>
        <v/>
      </c>
      <c r="BH2" s="43" t="str">
        <f>ARAKontrolle!$I$70</f>
        <v/>
      </c>
      <c r="BI2" s="43" t="str">
        <f>ARAKontrolle!$I$71</f>
        <v/>
      </c>
      <c r="BJ2" s="43" t="str">
        <f>ARAKontrolle!$E$12 &amp; IF(LEN(ARAKontrolle!$E$13)&gt;0, ", " &amp; ARAKontrolle!$E$13, "") &amp; IF(LEN(ARAKontrolle!$E$14)&gt;0, ", " &amp; ARAKontrolle!$E$14, "")</f>
        <v/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9A4BAD06C92748B2C8CA92399C5FA3" ma:contentTypeVersion="19" ma:contentTypeDescription="Ein neues Dokument erstellen." ma:contentTypeScope="" ma:versionID="c537bb793cc754175739f95182e760bb">
  <xsd:schema xmlns:xsd="http://www.w3.org/2001/XMLSchema" xmlns:xs="http://www.w3.org/2001/XMLSchema" xmlns:p="http://schemas.microsoft.com/office/2006/metadata/properties" xmlns:ns1="http://schemas.microsoft.com/sharepoint/v3" xmlns:ns2="aaa33bb4-a131-48f4-9bc1-82a00e57a64a" xmlns:ns4="47d2a402-d77b-4bbf-8606-249d8b7d3cfc" targetNamespace="http://schemas.microsoft.com/office/2006/metadata/properties" ma:root="true" ma:fieldsID="b9049b8d6af9ed176373af095fb0f860" ns1:_="" ns2:_="" ns4:_="">
    <xsd:import namespace="http://schemas.microsoft.com/sharepoint/v3"/>
    <xsd:import namespace="aaa33bb4-a131-48f4-9bc1-82a00e57a64a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2:Kurzform" minOccurs="0"/>
                <xsd:element ref="ns2:Numero" minOccurs="0"/>
                <xsd:element ref="ns2:Dokumentart" minOccurs="0"/>
                <xsd:element ref="ns4:DateString" minOccurs="0"/>
                <xsd:element ref="ns1:Language" minOccurs="0"/>
                <xsd:element ref="ns1:CustomerID" minOccurs="0"/>
                <xsd:element ref="ns2:Schluesselwort" minOccurs="0"/>
                <xsd:element ref="ns2:Zielgruppe" minOccurs="0"/>
                <xsd:element ref="ns2:ExemplarWeiter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7" nillable="true" ma:displayName="Sprache" ma:internalName="Langu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E"/>
                    <xsd:enumeration value="IT"/>
                    <xsd:enumeration value="RM"/>
                    <xsd:enumeration value="EN"/>
                  </xsd:restriction>
                </xsd:simpleType>
              </xsd:element>
            </xsd:sequence>
          </xsd:extension>
        </xsd:complexContent>
      </xsd:complexType>
    </xsd:element>
    <xsd:element name="CustomerID" ma:index="8" nillable="true" ma:displayName="Benutzerdefinierte ID" ma:description="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bb4-a131-48f4-9bc1-82a00e57a64a" elementFormDefault="qualified">
    <xsd:import namespace="http://schemas.microsoft.com/office/2006/documentManagement/types"/>
    <xsd:import namespace="http://schemas.microsoft.com/office/infopath/2007/PartnerControls"/>
    <xsd:element name="Kurzform" ma:index="2" nillable="true" ma:displayName="Kurzform" ma:description="Kurzform zur Dokumentidentifikation" ma:internalName="Kurzform">
      <xsd:simpleType>
        <xsd:restriction base="dms:Text">
          <xsd:maxLength value="100"/>
        </xsd:restriction>
      </xsd:simpleType>
    </xsd:element>
    <xsd:element name="Numero" ma:index="3" nillable="true" ma:displayName="Numero" ma:internalName="Numero">
      <xsd:simpleType>
        <xsd:restriction base="dms:Text">
          <xsd:maxLength value="100"/>
        </xsd:restriction>
      </xsd:simpleType>
    </xsd:element>
    <xsd:element name="Dokumentart" ma:index="5" nillable="true" ma:displayName="Dokumentart" ma:internalName="Dokumentar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ollzugshilfe"/>
                    <xsd:enumeration value="Merkblatt"/>
                    <xsd:enumeration value="Weisung"/>
                    <xsd:enumeration value="Formular"/>
                    <xsd:enumeration value="Publikation"/>
                    <xsd:enumeration value="Medienmitteilung"/>
                    <xsd:enumeration value="Temporäre Dokumente"/>
                    <xsd:enumeration value="anderes!"/>
                  </xsd:restriction>
                </xsd:simpleType>
              </xsd:element>
            </xsd:sequence>
          </xsd:extension>
        </xsd:complexContent>
      </xsd:complexType>
    </xsd:element>
    <xsd:element name="Schluesselwort" ma:index="16" nillable="true" ma:displayName="Schluesselwort" ma:internalName="Schluesselwort">
      <xsd:simpleType>
        <xsd:restriction base="dms:Text">
          <xsd:maxLength value="255"/>
        </xsd:restriction>
      </xsd:simpleType>
    </xsd:element>
    <xsd:element name="Zielgruppe" ma:index="17" nillable="true" ma:displayName="Zielgruppe" ma:internalName="Zielgrup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Zielgruppe 1"/>
                    <xsd:enumeration value="Zielgruppe 2"/>
                  </xsd:restriction>
                </xsd:simpleType>
              </xsd:element>
            </xsd:sequence>
          </xsd:extension>
        </xsd:complexContent>
      </xsd:complexType>
    </xsd:element>
    <xsd:element name="ExemplarWeiteres" ma:index="19" nillable="true" ma:displayName="Weiteres" ma:internalName="ExemplarWeiter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DateString" ma:index="6" nillable="true" ma:displayName="Datum" ma:description="Verweisdatum (s.a. im Dokument)" ma:format="DateOnly" ma:internalName="DateString">
      <xsd:simpleType>
        <xsd:restriction base="dms:DateTime"/>
      </xsd:simple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1" ma:displayName="Titel"/>
        <xsd:element ref="dc:subject" minOccurs="0" maxOccurs="1"/>
        <xsd:element ref="dc:description" minOccurs="0" maxOccurs="1" ma:index="9" ma:displayName="Kommentare"/>
        <xsd:element name="keywords" minOccurs="0" maxOccurs="1" type="xsd:string"/>
        <xsd:element ref="dc:language" minOccurs="0" maxOccurs="1"/>
        <xsd:element name="category" minOccurs="0" maxOccurs="1" type="xsd:string" ma:index="4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
      <Value>IT</Value>
    </Language>
    <Kurzform xmlns="aaa33bb4-a131-48f4-9bc1-82a00e57a64a">AF010i</Kurzform>
    <DateString xmlns="47d2a402-d77b-4bbf-8606-249d8b7d3cfc">2025-11-10T23:00:00+00:00</DateString>
    <Zielgruppe xmlns="aaa33bb4-a131-48f4-9bc1-82a00e57a64a"/>
    <CustomerID xmlns="http://schemas.microsoft.com/sharepoint/v3">AF010i</CustomerID>
    <ExemplarWeiteres xmlns="aaa33bb4-a131-48f4-9bc1-82a00e57a64a" xsi:nil="true"/>
    <Numero xmlns="aaa33bb4-a131-48f4-9bc1-82a00e57a64a" xsi:nil="true"/>
    <Dokumentart xmlns="aaa33bb4-a131-48f4-9bc1-82a00e57a64a">
      <Value>Formular</Value>
    </Dokumentart>
    <Schluesselwort xmlns="aaa33bb4-a131-48f4-9bc1-82a00e57a64a">T_Abwasser_Ara_Betrieb</Schluesselwort>
  </documentManagement>
</p:properties>
</file>

<file path=customXml/itemProps1.xml><?xml version="1.0" encoding="utf-8"?>
<ds:datastoreItem xmlns:ds="http://schemas.openxmlformats.org/officeDocument/2006/customXml" ds:itemID="{E5468730-57CA-4603-A3D1-5C4FAF0763B7}"/>
</file>

<file path=customXml/itemProps2.xml><?xml version="1.0" encoding="utf-8"?>
<ds:datastoreItem xmlns:ds="http://schemas.openxmlformats.org/officeDocument/2006/customXml" ds:itemID="{60940195-1C96-4B47-9E57-31E29CD3CDEC}"/>
</file>

<file path=customXml/itemProps3.xml><?xml version="1.0" encoding="utf-8"?>
<ds:datastoreItem xmlns:ds="http://schemas.openxmlformats.org/officeDocument/2006/customXml" ds:itemID="{ACD51FBA-8D8D-4BD4-B289-CB7D6F1DBF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Info</vt:lpstr>
      <vt:lpstr>ARAKontrolle</vt:lpstr>
      <vt:lpstr>Texte</vt:lpstr>
      <vt:lpstr>ARAListe</vt:lpstr>
      <vt:lpstr>Ausgabe</vt:lpstr>
      <vt:lpstr>ARAKontrolle!Druckbereich</vt:lpstr>
      <vt:lpstr>K_ARAListe</vt:lpstr>
      <vt:lpstr>K_ARANr</vt:lpstr>
      <vt:lpstr>K_DatumKontrolle</vt:lpstr>
      <vt:lpstr>K_Sprache</vt:lpstr>
      <vt:lpstr>K_Sprachspalte</vt:lpstr>
      <vt:lpstr>K_Texte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 Controllo IDA</dc:title>
  <dc:creator>Michael Holzer</dc:creator>
  <cp:keywords>TP_Abwasser_BetriebAbwaAnl_Home</cp:keywords>
  <cp:lastModifiedBy>Holzer Michael (ANU GR)</cp:lastModifiedBy>
  <cp:lastPrinted>2020-11-24T06:21:16Z</cp:lastPrinted>
  <dcterms:created xsi:type="dcterms:W3CDTF">2010-07-07T06:34:00Z</dcterms:created>
  <dcterms:modified xsi:type="dcterms:W3CDTF">2025-11-06T11:56:19Z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2025-11-06T11:55:43Z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fcd47240-836f-48fe-b0ad-4fba7c0ffba0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0x0101003B9A4BAD06C92748B2C8CA92399C5FA3</vt:lpwstr>
  </property>
</Properties>
</file>