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DieseArbeitsmappe" defaultThemeVersion="124226"/>
  <mc:AlternateContent xmlns:mc="http://schemas.openxmlformats.org/markup-compatibility/2006">
    <mc:Choice Requires="x15">
      <x15ac:absPath xmlns:x15ac="http://schemas.microsoft.com/office/spreadsheetml/2010/11/ac" url="D:\Dokumente\200 Projekte\205 ANU Grünabfälle\07 Releases\42 Release VERDE V2.5.0 200518\01 Pre Release\"/>
    </mc:Choice>
  </mc:AlternateContent>
  <xr:revisionPtr revIDLastSave="0" documentId="13_ncr:1_{D35512A3-D296-44DB-AA69-35F6EAAECCDD}" xr6:coauthVersionLast="45" xr6:coauthVersionMax="45" xr10:uidLastSave="{00000000-0000-0000-0000-000000000000}"/>
  <workbookProtection workbookAlgorithmName="SHA-512" workbookHashValue="ygnE3QrBE85wO81FBRTlYYLCXaADyGJH9HggkvsZYt2r0xTJiYAThMDfbuJcQ7KAGNm5FuVGuh6LS4sY3MCZOg==" workbookSaltValue="Mr7CU1FrrTnL44Yc2zS3pg==" workbookSpinCount="100000" lockStructure="1"/>
  <bookViews>
    <workbookView xWindow="983" yWindow="-98" windowWidth="20714" windowHeight="13695" activeTab="1" xr2:uid="{00000000-000D-0000-FFFF-FFFF00000000}"/>
  </bookViews>
  <sheets>
    <sheet name="Lies_mich" sheetId="8" r:id="rId1"/>
    <sheet name="Formular" sheetId="1" r:id="rId2"/>
    <sheet name="Gemeindeliste" sheetId="6" state="hidden" r:id="rId3"/>
  </sheets>
  <definedNames>
    <definedName name="_xlnm.Print_Area" localSheetId="1">Formular!$A$1:$R$113</definedName>
    <definedName name="_xlnm.Print_Titles" localSheetId="2">Gemeindeliste!$1:$2</definedName>
    <definedName name="Gemeindeliste">Gemeindeliste!$B$3:$B$137</definedName>
    <definedName name="Gemeinden2017">Gemeindeliste!$A$1:$E$107</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91" i="1" l="1"/>
  <c r="O91" i="1"/>
  <c r="V88" i="1"/>
  <c r="U88" i="1"/>
  <c r="T88" i="1"/>
  <c r="W86" i="1"/>
  <c r="V86" i="1"/>
  <c r="U86" i="1"/>
  <c r="T86" i="1"/>
  <c r="W84" i="1"/>
  <c r="V84" i="1"/>
  <c r="U84" i="1"/>
  <c r="T84" i="1"/>
  <c r="W82" i="1"/>
  <c r="V82" i="1"/>
  <c r="U82" i="1"/>
  <c r="T82" i="1"/>
  <c r="V80" i="1"/>
  <c r="U80" i="1"/>
  <c r="T80" i="1"/>
  <c r="V38" i="1" l="1"/>
  <c r="U38" i="1"/>
  <c r="K38" i="1" l="1"/>
  <c r="T97" i="1"/>
  <c r="T18" i="1"/>
  <c r="Q50" i="1"/>
  <c r="M39" i="1"/>
  <c r="I36" i="1"/>
  <c r="U64" i="1"/>
  <c r="U69" i="1"/>
  <c r="U20" i="1"/>
  <c r="U30" i="1"/>
  <c r="U50" i="1"/>
  <c r="U52" i="1"/>
  <c r="V50" i="1"/>
  <c r="T48" i="1"/>
  <c r="T14" i="1"/>
  <c r="U73" i="1"/>
  <c r="T73" i="1"/>
  <c r="T71" i="1"/>
  <c r="T30" i="1"/>
  <c r="T64" i="1"/>
  <c r="T40" i="1"/>
  <c r="T36" i="1"/>
  <c r="T38" i="1"/>
  <c r="W88" i="1"/>
  <c r="W80" i="1"/>
  <c r="T76" i="1"/>
  <c r="T55" i="1"/>
  <c r="T50" i="1"/>
  <c r="T69" i="1"/>
  <c r="T52" i="1"/>
  <c r="W38" i="1"/>
  <c r="T22" i="1"/>
  <c r="T46" i="1"/>
  <c r="T16" i="1"/>
  <c r="T95" i="1"/>
  <c r="T20" i="1"/>
  <c r="V108" i="1"/>
  <c r="V107" i="1"/>
  <c r="V106" i="1"/>
  <c r="Q91" i="1"/>
  <c r="T91" i="1" s="1"/>
  <c r="T99" i="1" l="1"/>
  <c r="T7" i="1" s="1"/>
  <c r="U7" i="1"/>
  <c r="B107" i="1" l="1"/>
  <c r="I106" i="1" s="1"/>
  <c r="K108" i="1" l="1"/>
  <c r="I105" i="1"/>
  <c r="B108" i="1"/>
  <c r="T103" i="1"/>
  <c r="B105" i="1"/>
  <c r="O106" i="1"/>
  <c r="K106" i="1"/>
  <c r="K107" i="1"/>
  <c r="I107" i="1"/>
  <c r="I10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Georg Thomann</author>
    <author>Georg</author>
  </authors>
  <commentList>
    <comment ref="F20" authorId="0" shapeId="0" xr:uid="{00000000-0006-0000-0100-000001000000}">
      <text>
        <r>
          <rPr>
            <b/>
            <sz val="8"/>
            <color indexed="81"/>
            <rFont val="Tahoma"/>
            <family val="2"/>
          </rPr>
          <t>Beispiel:
0812572946</t>
        </r>
      </text>
    </comment>
    <comment ref="K20" authorId="1" shapeId="0" xr:uid="{00000000-0006-0000-0100-000002000000}">
      <text>
        <r>
          <rPr>
            <sz val="9"/>
            <color indexed="81"/>
            <rFont val="Tahoma"/>
            <family val="2"/>
          </rPr>
          <t>Sofern es sich um einen landwirtschaftlichen Betrieb handelt.</t>
        </r>
      </text>
    </comment>
    <comment ref="F22" authorId="0" shapeId="0" xr:uid="{00000000-0006-0000-0100-000003000000}">
      <text>
        <r>
          <rPr>
            <b/>
            <sz val="8"/>
            <color indexed="81"/>
            <rFont val="Tahoma"/>
            <family val="2"/>
          </rPr>
          <t>Beispiel:
0792572946</t>
        </r>
      </text>
    </comment>
    <comment ref="K30" authorId="0" shapeId="0" xr:uid="{00000000-0006-0000-0100-000004000000}">
      <text>
        <r>
          <rPr>
            <sz val="8"/>
            <color indexed="81"/>
            <rFont val="Tahoma"/>
            <family val="2"/>
          </rPr>
          <t xml:space="preserve">Mögliche Stichworte siehe B4!
</t>
        </r>
      </text>
    </comment>
    <comment ref="M38" authorId="0" shapeId="0" xr:uid="{00000000-0006-0000-0100-000005000000}">
      <text>
        <r>
          <rPr>
            <sz val="8"/>
            <color indexed="81"/>
            <rFont val="Tahoma"/>
            <family val="2"/>
          </rPr>
          <t>Koordinate in Meter von West nach Ost;
maximale Ausdehnung:
von 2640000 Meter bis 2840000 Meter</t>
        </r>
      </text>
    </comment>
    <comment ref="O38" authorId="0" shapeId="0" xr:uid="{00000000-0006-0000-0100-000006000000}">
      <text>
        <r>
          <rPr>
            <sz val="8"/>
            <color indexed="81"/>
            <rFont val="Tahoma"/>
            <family val="2"/>
          </rPr>
          <t>Koordinate in Meter von Süd nach Nord;
maximale Ausdehnung:
von 1110000 Meter bis 1220000 Meter</t>
        </r>
      </text>
    </comment>
    <comment ref="Q38" authorId="0" shapeId="0" xr:uid="{00000000-0006-0000-0100-000007000000}">
      <text>
        <r>
          <rPr>
            <sz val="8"/>
            <color indexed="81"/>
            <rFont val="Tahoma"/>
            <family val="2"/>
          </rPr>
          <t>Eingabebereich:
250 bis 3000 Meter</t>
        </r>
      </text>
    </comment>
    <comment ref="K50" authorId="0" shapeId="0" xr:uid="{00000000-0006-0000-0100-000008000000}">
      <text>
        <r>
          <rPr>
            <sz val="8"/>
            <color indexed="81"/>
            <rFont val="Tahoma"/>
            <family val="2"/>
          </rPr>
          <t xml:space="preserve">Datumformat:
dd.mm.yyyy
</t>
        </r>
      </text>
    </comment>
    <comment ref="M50" authorId="0" shapeId="0" xr:uid="{00000000-0006-0000-0100-000009000000}">
      <text>
        <r>
          <rPr>
            <sz val="8"/>
            <color indexed="81"/>
            <rFont val="Tahoma"/>
            <family val="2"/>
          </rPr>
          <t xml:space="preserve">Datumformat:
dd.mm.yyyy
</t>
        </r>
      </text>
    </comment>
    <comment ref="I73" authorId="0" shapeId="0" xr:uid="{00000000-0006-0000-0100-00000A000000}">
      <text>
        <r>
          <rPr>
            <b/>
            <sz val="8"/>
            <color indexed="81"/>
            <rFont val="Tahoma"/>
            <family val="2"/>
          </rPr>
          <t>Beispiel:
0812572946</t>
        </r>
      </text>
    </comment>
    <comment ref="K80" authorId="0" shapeId="0" xr:uid="{A1DEE558-C963-4105-91EE-42024D1AA1EE}">
      <text>
        <r>
          <rPr>
            <sz val="8"/>
            <color indexed="81"/>
            <rFont val="Tahoma"/>
            <family val="2"/>
          </rPr>
          <t xml:space="preserve">Datumformat:
dd.mm.yyyy
</t>
        </r>
      </text>
    </comment>
    <comment ref="M80" authorId="0" shapeId="0" xr:uid="{AADF2BB3-FC67-45BD-9C4B-ED78520457C8}">
      <text>
        <r>
          <rPr>
            <sz val="8"/>
            <color indexed="81"/>
            <rFont val="Tahoma"/>
            <family val="2"/>
          </rPr>
          <t>Menge als Zahl ohne Einheit erfassen!</t>
        </r>
      </text>
    </comment>
    <comment ref="O80" authorId="0" shapeId="0" xr:uid="{FDF66BF4-39EA-4409-B627-BDAAB5C46740}">
      <text>
        <r>
          <rPr>
            <sz val="8"/>
            <color indexed="81"/>
            <rFont val="Tahoma"/>
            <family val="2"/>
          </rPr>
          <t>Menge als Zahl ohne Einheit erfassen!</t>
        </r>
      </text>
    </comment>
    <comment ref="Q80" authorId="0" shapeId="0" xr:uid="{00000000-0006-0000-0100-00000C000000}">
      <text>
        <r>
          <rPr>
            <sz val="8"/>
            <color indexed="81"/>
            <rFont val="Tahoma"/>
            <family val="2"/>
          </rPr>
          <t>Menge als Zahl ohne Einheit erfassen!</t>
        </r>
      </text>
    </comment>
    <comment ref="K82" authorId="0" shapeId="0" xr:uid="{FF936266-1D59-4B30-AF92-68C822FE52E8}">
      <text>
        <r>
          <rPr>
            <sz val="8"/>
            <color indexed="81"/>
            <rFont val="Tahoma"/>
            <family val="2"/>
          </rPr>
          <t xml:space="preserve">Datumformat:
dd.mm.yyyy
</t>
        </r>
      </text>
    </comment>
    <comment ref="M82" authorId="0" shapeId="0" xr:uid="{9D05E18A-C30C-4AFF-91C5-1F1B34DCFEE1}">
      <text>
        <r>
          <rPr>
            <sz val="8"/>
            <color indexed="81"/>
            <rFont val="Tahoma"/>
            <family val="2"/>
          </rPr>
          <t>Menge als Zahl ohne Einheit erfassen!</t>
        </r>
      </text>
    </comment>
    <comment ref="O82" authorId="0" shapeId="0" xr:uid="{858FA93C-08E1-4F06-B02C-1B116AC59FB5}">
      <text>
        <r>
          <rPr>
            <sz val="8"/>
            <color indexed="81"/>
            <rFont val="Tahoma"/>
            <family val="2"/>
          </rPr>
          <t>Menge als Zahl ohne Einheit erfassen!</t>
        </r>
      </text>
    </comment>
    <comment ref="Q82" authorId="0" shapeId="0" xr:uid="{00000000-0006-0000-0100-00000E000000}">
      <text>
        <r>
          <rPr>
            <sz val="8"/>
            <color indexed="81"/>
            <rFont val="Tahoma"/>
            <family val="2"/>
          </rPr>
          <t>Menge als Zahl ohne Einheit erfassen!</t>
        </r>
      </text>
    </comment>
    <comment ref="K84" authorId="0" shapeId="0" xr:uid="{2C7B48FE-F7DE-4653-86FE-CEAA999F6062}">
      <text>
        <r>
          <rPr>
            <sz val="8"/>
            <color indexed="81"/>
            <rFont val="Tahoma"/>
            <family val="2"/>
          </rPr>
          <t xml:space="preserve">Datumformat:
dd.mm.yyyy
</t>
        </r>
      </text>
    </comment>
    <comment ref="M84" authorId="0" shapeId="0" xr:uid="{5B866EE3-6939-4A40-AA36-E59DBBE2CD18}">
      <text>
        <r>
          <rPr>
            <sz val="8"/>
            <color indexed="81"/>
            <rFont val="Tahoma"/>
            <family val="2"/>
          </rPr>
          <t>Menge als Zahl ohne Einheit erfassen!</t>
        </r>
      </text>
    </comment>
    <comment ref="O84" authorId="0" shapeId="0" xr:uid="{5E743EBC-1C7F-469F-8216-DA4D61B912E5}">
      <text>
        <r>
          <rPr>
            <sz val="8"/>
            <color indexed="81"/>
            <rFont val="Tahoma"/>
            <family val="2"/>
          </rPr>
          <t>Menge als Zahl ohne Einheit erfassen!</t>
        </r>
      </text>
    </comment>
    <comment ref="Q84" authorId="0" shapeId="0" xr:uid="{00000000-0006-0000-0100-000010000000}">
      <text>
        <r>
          <rPr>
            <sz val="8"/>
            <color indexed="81"/>
            <rFont val="Tahoma"/>
            <family val="2"/>
          </rPr>
          <t>Menge als Zahl ohne Einheit erfassen!</t>
        </r>
      </text>
    </comment>
    <comment ref="K86" authorId="0" shapeId="0" xr:uid="{AD906EA3-DAE4-497F-9A97-70C9F7A82F57}">
      <text>
        <r>
          <rPr>
            <sz val="8"/>
            <color indexed="81"/>
            <rFont val="Tahoma"/>
            <family val="2"/>
          </rPr>
          <t xml:space="preserve">Datumformat:
dd.mm.yyyy
</t>
        </r>
      </text>
    </comment>
    <comment ref="M86" authorId="0" shapeId="0" xr:uid="{312F387D-0191-479D-BE9B-77BBEDEE43AC}">
      <text>
        <r>
          <rPr>
            <sz val="8"/>
            <color indexed="81"/>
            <rFont val="Tahoma"/>
            <family val="2"/>
          </rPr>
          <t>Menge als Zahl ohne Einheit erfassen!</t>
        </r>
      </text>
    </comment>
    <comment ref="O86" authorId="0" shapeId="0" xr:uid="{8D497C8C-9EAA-4002-A6E0-88579AADFF6B}">
      <text>
        <r>
          <rPr>
            <sz val="8"/>
            <color indexed="81"/>
            <rFont val="Tahoma"/>
            <family val="2"/>
          </rPr>
          <t>Menge als Zahl ohne Einheit erfassen!</t>
        </r>
      </text>
    </comment>
    <comment ref="Q86" authorId="0" shapeId="0" xr:uid="{00000000-0006-0000-0100-000012000000}">
      <text>
        <r>
          <rPr>
            <sz val="8"/>
            <color indexed="81"/>
            <rFont val="Tahoma"/>
            <family val="2"/>
          </rPr>
          <t>Menge als Zahl ohne Einheit erfassen!</t>
        </r>
      </text>
    </comment>
    <comment ref="K88" authorId="0" shapeId="0" xr:uid="{2C4548AF-34DC-430F-93EB-42AC35F78A47}">
      <text>
        <r>
          <rPr>
            <sz val="8"/>
            <color indexed="81"/>
            <rFont val="Tahoma"/>
            <family val="2"/>
          </rPr>
          <t xml:space="preserve">Datumformat:
dd.mm.yyyy
</t>
        </r>
      </text>
    </comment>
    <comment ref="M88" authorId="0" shapeId="0" xr:uid="{6EF96915-DDAA-4DEC-BC29-116DE13F614B}">
      <text>
        <r>
          <rPr>
            <sz val="8"/>
            <color indexed="81"/>
            <rFont val="Tahoma"/>
            <family val="2"/>
          </rPr>
          <t>Menge als Zahl ohne Einheit erfassen!</t>
        </r>
      </text>
    </comment>
    <comment ref="O88" authorId="0" shapeId="0" xr:uid="{815D0D08-5277-419B-8B40-EE225D5BB8AE}">
      <text>
        <r>
          <rPr>
            <sz val="8"/>
            <color indexed="81"/>
            <rFont val="Tahoma"/>
            <family val="2"/>
          </rPr>
          <t>Menge als Zahl ohne Einheit erfassen!</t>
        </r>
      </text>
    </comment>
    <comment ref="Q88" authorId="0" shapeId="0" xr:uid="{00000000-0006-0000-0100-000014000000}">
      <text>
        <r>
          <rPr>
            <sz val="8"/>
            <color indexed="81"/>
            <rFont val="Tahoma"/>
            <family val="2"/>
          </rPr>
          <t>Menge als Zahl ohne Einheit erfassen!</t>
        </r>
      </text>
    </comment>
    <comment ref="K108" authorId="0" shapeId="0" xr:uid="{00000000-0006-0000-0100-000015000000}">
      <text>
        <r>
          <rPr>
            <sz val="10"/>
            <color indexed="81"/>
            <rFont val="Tahoma"/>
            <family val="2"/>
          </rPr>
          <t>VERDE_[Politische Gemeinde]_[Name Gesuchsteller]_[aktuelles Datum].xls</t>
        </r>
      </text>
    </comment>
  </commentList>
</comments>
</file>

<file path=xl/sharedStrings.xml><?xml version="1.0" encoding="utf-8"?>
<sst xmlns="http://schemas.openxmlformats.org/spreadsheetml/2006/main" count="577" uniqueCount="286">
  <si>
    <t>Institution:</t>
  </si>
  <si>
    <t>Name:</t>
  </si>
  <si>
    <t>Vorname:</t>
  </si>
  <si>
    <t>Betrieb Nr.:</t>
  </si>
  <si>
    <t>Email:</t>
  </si>
  <si>
    <t>Kurze Begründung:</t>
  </si>
  <si>
    <t>Das Abführen der Grünabfälle ist nicht möglich.</t>
  </si>
  <si>
    <t>Politische Gemeinde:</t>
  </si>
  <si>
    <t>Orts-/Flurbezeichnung:</t>
  </si>
  <si>
    <t>Parzellen Nr.:</t>
  </si>
  <si>
    <t>von</t>
  </si>
  <si>
    <t>bis</t>
  </si>
  <si>
    <t>Zeitraum:</t>
  </si>
  <si>
    <t>Dauer (Tage):</t>
  </si>
  <si>
    <t>Steht noch nicht fest</t>
  </si>
  <si>
    <t>Begründung:</t>
  </si>
  <si>
    <t>Offenhalten von Wiesen und Pflege von Hecken (auf landwirtschaftlichen Nutzflächen LN)</t>
  </si>
  <si>
    <t>Name, Vorname:</t>
  </si>
  <si>
    <t>Räumen von Alp- oder Heimweiden (im Sömmerungsgebiet)</t>
  </si>
  <si>
    <t>Waldrand-, Weiden- oder Heckenpflege</t>
  </si>
  <si>
    <t>Akutes Auftreten von Pflanzenschädlingen oder Pflanzenkrankheiten (phytosanitarische Massnahmen)</t>
  </si>
  <si>
    <t>Name des Schädlings oder der Pflanzenkrankheit:</t>
  </si>
  <si>
    <t>Forstwirtschaftliche Massnahmen im Bachtobel oder an Fliessgewässern (Verklausungsgefahr)</t>
  </si>
  <si>
    <t>Jungwuchs</t>
  </si>
  <si>
    <t>Zustand:</t>
  </si>
  <si>
    <t>Äste, Rinden</t>
  </si>
  <si>
    <t>Sträucher</t>
  </si>
  <si>
    <t>Fallholz</t>
  </si>
  <si>
    <t>Total:</t>
  </si>
  <si>
    <t>Tel.:</t>
  </si>
  <si>
    <t>081 257 29 44 / 46</t>
  </si>
  <si>
    <t>Fax:</t>
  </si>
  <si>
    <t>081 257 21 54</t>
  </si>
  <si>
    <t>Ich habe das Merkblatt "Umgang mit Grünabfällen" gelesen und stelle fest:</t>
  </si>
  <si>
    <t>Gesuch zur Verbrennung von natürlichen Abfällen aus Wald, Feld und Garten (Grünabfälle) nach Art. 26b LRV</t>
  </si>
  <si>
    <t>Jahr:</t>
  </si>
  <si>
    <t>Monat:</t>
  </si>
  <si>
    <t>Tag:</t>
  </si>
  <si>
    <t>Pflichtfelder korrekt ausgefüllt</t>
  </si>
  <si>
    <t>Pflichtfelder nicht ausgefüllt</t>
  </si>
  <si>
    <t>Geschäft oder Privat:</t>
  </si>
  <si>
    <t>Handy:</t>
  </si>
  <si>
    <t>Bei Fragen stehen wir Ihnen gerne zur Verfügung:</t>
  </si>
  <si>
    <t>Eingaben entsprechen nicht den Vorgaben!</t>
  </si>
  <si>
    <t>Ich bestätige die Korrektheit obiger Angaben.</t>
  </si>
  <si>
    <t>Geschnitten am:</t>
  </si>
  <si>
    <t>Das Verwerten ist nicht möglich und das Entfernen notwendig.</t>
  </si>
  <si>
    <t>Andere Gründe (bitte benennen)</t>
  </si>
  <si>
    <t>Wegstrecke zur nächsten Grünsammelstelle</t>
  </si>
  <si>
    <t>Photodokumentation als Beilage</t>
  </si>
  <si>
    <t>Distanz zum nächsten befahrbaren Weg</t>
  </si>
  <si>
    <t>Gehminuten</t>
  </si>
  <si>
    <t>Exposition</t>
  </si>
  <si>
    <t>Hangneigung</t>
  </si>
  <si>
    <t>Erreichbarkeit</t>
  </si>
  <si>
    <t>Begriff</t>
  </si>
  <si>
    <t>Institution</t>
  </si>
  <si>
    <t>(A) Angaben zum Gesuchsteller</t>
  </si>
  <si>
    <t>(B) Angaben zur geplanten Verbrennung</t>
  </si>
  <si>
    <t>(B1) Deklaration</t>
  </si>
  <si>
    <t>(B2) Wo soll die Verbrennung stattfinden?</t>
  </si>
  <si>
    <t>(B3) Wann soll die Verbrennung stattfinden?</t>
  </si>
  <si>
    <t>(B4) Warum müssen die Grünabfälle verbrannt werden? (Mehrfachauswahl möglich!)</t>
  </si>
  <si>
    <t>Block</t>
  </si>
  <si>
    <t>Auswahlmöglichkeiten</t>
  </si>
  <si>
    <t>Erläuterungen</t>
  </si>
  <si>
    <t>B2</t>
  </si>
  <si>
    <t>B3</t>
  </si>
  <si>
    <t>B4</t>
  </si>
  <si>
    <t>B5</t>
  </si>
  <si>
    <t>zu Fuss; mit Transporter; mit Traktor und Anhänger</t>
  </si>
  <si>
    <t>bis 18 %; 18 bis 35 %; über 35 %</t>
  </si>
  <si>
    <t>kein Weg; unterhalb Weg; oberhalb Weg; unter- und oberhalb Weg</t>
  </si>
  <si>
    <t>unter 5 Min; 5 bis 15 Min; 15 bis 30 Min; über 30 Min</t>
  </si>
  <si>
    <t>unter 100 m; 100 bis 500 m; 500 bis 1000 m; über 1000 m</t>
  </si>
  <si>
    <t>unter 2 km; 2 bis 3 km; 3 bis 5 km; 5 bis 10 km; über 10 km</t>
  </si>
  <si>
    <t>Amt für Landwirtschaft und Geoinformation (ALG); Amt für Wald und Naturgefahren (AWN); Gebäudeversicherung Graubünden (GVG); Amt für Natur und Umwelt (ANU); Gemeinde</t>
  </si>
  <si>
    <t>B1</t>
  </si>
  <si>
    <t>Standort</t>
  </si>
  <si>
    <t>Zeitpunkt der Verbrennung</t>
  </si>
  <si>
    <t>Begründung für das Verbrennen</t>
  </si>
  <si>
    <t>Der Gesuchsteller muss kurz begründen, warum ein Verwerten (Liegenlassen, Häkseln, Abtransportieren zwecks Kompostierung oder energetischer Nutzung) nicht möglich und das Entfernen notwendig ist. Ohne diese Deklaration kann das Gesuch nicht behandelt werden.</t>
  </si>
  <si>
    <t>Eigen-Deklaration</t>
  </si>
  <si>
    <t>Mengen</t>
  </si>
  <si>
    <t>Wenn der Zeitpunkt der Verbrennung noch nicht feststeht, kann auch ein ungefährer Zeitraum angegeben werden. Dieser darf jedoch nicht mehr als ein Jahr umfassen. Im Falle einer Bewilligung wird dann die Auflage gemacht, dass mindestens drei Arbeitstage vor dem Zeitpunkt der Verbrennungsaktion dies dem ANU schriftlich mitgeteilt werden muss. Bei der Festlegung des Zeitpunkts der Verbrennung sollte jedoch beachtet werden, dass das Material nur in angetrocknetem Zustand verbrannt werden darf (mindestens ein halbes Jahr nach dem Grünschnitt). Das Verbrennen von Grünschnitt wird nur in seltenen Ausnahmen bewilligt werden (siehe Erläuterung zu B5).</t>
  </si>
  <si>
    <r>
      <t>Bei Mengen über 10 m</t>
    </r>
    <r>
      <rPr>
        <vertAlign val="superscript"/>
        <sz val="11"/>
        <color indexed="8"/>
        <rFont val="Calibri"/>
        <family val="2"/>
      </rPr>
      <t>3</t>
    </r>
    <r>
      <rPr>
        <sz val="11"/>
        <color theme="1"/>
        <rFont val="Calibri"/>
        <family val="2"/>
        <scheme val="minor"/>
      </rPr>
      <t xml:space="preserve"> sind dem Gesuch Photos beizulegen. Da Grünschnitt nur in Ausnahmefällen (phytosanitarische Massnahmen, Sicherheitsgründe) verbrannt werden darf, dient die Angabe, wann der Grünschnitt erfolgte, zur Festlegung des Zeitpunkts des Abbrands - mindestens ein halbes Jahr nach dem Grünschnitt, damit die Grünabfälle einigermassen trocken sind. Dies ist bei der Wahl des Zeitpunkts der Verbrennung zu berücksichtigen.</t>
    </r>
  </si>
  <si>
    <t>Hilfsfelder:</t>
  </si>
  <si>
    <t>Charakterisierung des Standortes:</t>
  </si>
  <si>
    <t>Gemeinde</t>
  </si>
  <si>
    <t>Scharans</t>
  </si>
  <si>
    <t>Bagatell-schwelle:</t>
  </si>
  <si>
    <t>BFS Nr.</t>
  </si>
  <si>
    <t>Region</t>
  </si>
  <si>
    <t>Bezirk</t>
  </si>
  <si>
    <t>Regio Viamala</t>
  </si>
  <si>
    <t>Bezirk Hinterrhein</t>
  </si>
  <si>
    <t>Mittelbünden</t>
  </si>
  <si>
    <t>Bezirk Albula</t>
  </si>
  <si>
    <t>Andeer</t>
  </si>
  <si>
    <t>Surselva</t>
  </si>
  <si>
    <t>Bezirk Surselva</t>
  </si>
  <si>
    <t>Engiadina bassa</t>
  </si>
  <si>
    <t>Bezirk Inn</t>
  </si>
  <si>
    <t>Arosa</t>
  </si>
  <si>
    <t>Nordbünden</t>
  </si>
  <si>
    <t>Bezirk Plessur</t>
  </si>
  <si>
    <t>Calanca</t>
  </si>
  <si>
    <t>Bezirk Moesa</t>
  </si>
  <si>
    <t>Avers</t>
  </si>
  <si>
    <t>Bever</t>
  </si>
  <si>
    <t>Oberengadin</t>
  </si>
  <si>
    <t>Bezirk Maloja</t>
  </si>
  <si>
    <t>Bonaduz</t>
  </si>
  <si>
    <t>Bezirk Imboden</t>
  </si>
  <si>
    <t>Bregaglia</t>
  </si>
  <si>
    <t>Breil/Brigels</t>
  </si>
  <si>
    <t>Brusio</t>
  </si>
  <si>
    <t>Val Poschiavo</t>
  </si>
  <si>
    <t>Bezirk Bernina</t>
  </si>
  <si>
    <t>Buseno</t>
  </si>
  <si>
    <t>Cama</t>
  </si>
  <si>
    <t>Mesolcina</t>
  </si>
  <si>
    <t>Castaneda</t>
  </si>
  <si>
    <t>Casti-Wergenstein</t>
  </si>
  <si>
    <t>Cazis</t>
  </si>
  <si>
    <t>Chur</t>
  </si>
  <si>
    <t>Churwalden</t>
  </si>
  <si>
    <t>Prättigau</t>
  </si>
  <si>
    <t>Bezirk Prättigau / Davos</t>
  </si>
  <si>
    <t>Davos</t>
  </si>
  <si>
    <t>Disentis/Mustér</t>
  </si>
  <si>
    <t>Domat/Ems</t>
  </si>
  <si>
    <t>Donat</t>
  </si>
  <si>
    <t>Falera</t>
  </si>
  <si>
    <t>Felsberg</t>
  </si>
  <si>
    <t>Ferrera</t>
  </si>
  <si>
    <t>Fideris</t>
  </si>
  <si>
    <t>Fläsch</t>
  </si>
  <si>
    <t>Bezirk Landquart</t>
  </si>
  <si>
    <t>Flerden</t>
  </si>
  <si>
    <t>Flims</t>
  </si>
  <si>
    <t>Furna</t>
  </si>
  <si>
    <t>Fürstenau</t>
  </si>
  <si>
    <t>Grono</t>
  </si>
  <si>
    <t>Grüsch</t>
  </si>
  <si>
    <t>Haldenstein</t>
  </si>
  <si>
    <t>Jenaz</t>
  </si>
  <si>
    <t>Jenins</t>
  </si>
  <si>
    <t>Klosters-Serneus</t>
  </si>
  <si>
    <t>Küblis</t>
  </si>
  <si>
    <t>Laax</t>
  </si>
  <si>
    <t>Landquart</t>
  </si>
  <si>
    <t>Lantsch/Lenz</t>
  </si>
  <si>
    <t>Lohn</t>
  </si>
  <si>
    <t>Lostallo</t>
  </si>
  <si>
    <t>Luzein</t>
  </si>
  <si>
    <t>Madulain</t>
  </si>
  <si>
    <t>Maienfeld</t>
  </si>
  <si>
    <t>Malans</t>
  </si>
  <si>
    <t>Masein</t>
  </si>
  <si>
    <t>Mathon</t>
  </si>
  <si>
    <t>Mesocco</t>
  </si>
  <si>
    <t>Obersaxen</t>
  </si>
  <si>
    <t>Pontresina</t>
  </si>
  <si>
    <t>Poschiavo</t>
  </si>
  <si>
    <t>Rhäzüns</t>
  </si>
  <si>
    <t>Rongellen</t>
  </si>
  <si>
    <t>Rossa</t>
  </si>
  <si>
    <t>Rothenbrunnen</t>
  </si>
  <si>
    <t>Roveredo</t>
  </si>
  <si>
    <t>Sagogn</t>
  </si>
  <si>
    <t>Samedan</t>
  </si>
  <si>
    <t>Samnaun</t>
  </si>
  <si>
    <t>San Vittore</t>
  </si>
  <si>
    <t>S-chanf</t>
  </si>
  <si>
    <t>Schiers</t>
  </si>
  <si>
    <t>Schluein</t>
  </si>
  <si>
    <t>Schmitten</t>
  </si>
  <si>
    <t>Scuol</t>
  </si>
  <si>
    <t>Seewis i.P.</t>
  </si>
  <si>
    <t>Silvaplana</t>
  </si>
  <si>
    <t>Soazza</t>
  </si>
  <si>
    <t>St. Moritz</t>
  </si>
  <si>
    <t>Sta. Maria i.C.</t>
  </si>
  <si>
    <t>Sufers</t>
  </si>
  <si>
    <t>Sumvitg</t>
  </si>
  <si>
    <t>Tamins</t>
  </si>
  <si>
    <t>Thusis</t>
  </si>
  <si>
    <t>Trimmis</t>
  </si>
  <si>
    <t>Trin</t>
  </si>
  <si>
    <t>Trun</t>
  </si>
  <si>
    <t>Tschappina</t>
  </si>
  <si>
    <t>Tschiertschen-Praden</t>
  </si>
  <si>
    <t>Tujetsch</t>
  </si>
  <si>
    <t>Untervaz</t>
  </si>
  <si>
    <t>Urmein</t>
  </si>
  <si>
    <t>Val Müstair</t>
  </si>
  <si>
    <t>Vals</t>
  </si>
  <si>
    <t>Vaz/Obervaz</t>
  </si>
  <si>
    <t>Zernez</t>
  </si>
  <si>
    <t>Zillis-Reischen</t>
  </si>
  <si>
    <t>Zizers</t>
  </si>
  <si>
    <t>Zuoz</t>
  </si>
  <si>
    <t>Stand:</t>
  </si>
  <si>
    <t>Strasse:</t>
  </si>
  <si>
    <t>Anzahl Standorte:</t>
  </si>
  <si>
    <t>Gehminuten zum nächsten befahrbaren Weg</t>
  </si>
  <si>
    <t>Version:</t>
  </si>
  <si>
    <t>Allfällige Rückfragen bezüglich den unter Abschnitt (B4) gemachten Angaben sind zu richten an:</t>
  </si>
  <si>
    <t>Versand</t>
  </si>
  <si>
    <t xml:space="preserve">Wenn alle Pflichtfelder korrekt ausgefüllt sind, ist das Gesuchsformular unter dem angegebenen File-Name zu speichern und als Excel-File an die angegebene Email-Adresse zu senden. Nicht korrekt ausgefüllte Gesuchsformulare werden nicht behandelt und automatisch an den Gesuchsteller zurückgesendet. Dasselbe gilt bei falschen Datenformaten (PDF- oder ODS-Formate werden nicht akzeptiert). Es sollte deshalb darauf geachtet werden, dass keine roten oder gelben Felder im Formular mehr angezeigt werden, bevor es versendet wird.  </t>
  </si>
  <si>
    <t>Anrede:</t>
  </si>
  <si>
    <t>Erläuterungen zum Ausfüllen des Formulars:</t>
  </si>
  <si>
    <t>Wertebereiche in den Drop-Down-Listen:</t>
  </si>
  <si>
    <t>Zustand</t>
  </si>
  <si>
    <t>feucht; halb trocken; trocken</t>
  </si>
  <si>
    <t>Die aufgeführten Fälle entsprechenen den in der Departementsverfügung Nr. 478 vom 18. Oktober 2011 aufgeführten übergeordneten Interessen. Befinden sich die Standorte in landwirtschaftlichen Nutzflächen (LN), ist jedoch aufgrund des Erschliessungsgrads ein positiver Entscheid unwahrscheinlich. In schlecht zugänglichen, exponierten und abgelegenen Sömmerungsgebieten sind dagegen die Voraussetzungen für einen positiven Entscheid gut. Auch die Angaben von Fachpersonen wie beispielsweise den Gemeinde- oder Regionalförster, an welche allfällige Rückfragen zu richten sind, ist hilfreich für ein der Situation angepasstes Beurteilen des Gesuchs.</t>
  </si>
  <si>
    <t>Gemeinde*</t>
  </si>
  <si>
    <t>Celerina</t>
  </si>
  <si>
    <t>Conters</t>
  </si>
  <si>
    <t>Disentis</t>
  </si>
  <si>
    <t>Flaesch</t>
  </si>
  <si>
    <t>Fuerstenau</t>
  </si>
  <si>
    <t>Gruesch</t>
  </si>
  <si>
    <t>Kueblis</t>
  </si>
  <si>
    <t>Lenz</t>
  </si>
  <si>
    <t>Medel</t>
  </si>
  <si>
    <t>Rhaezuens</t>
  </si>
  <si>
    <t>Seewis</t>
  </si>
  <si>
    <t>Sils</t>
  </si>
  <si>
    <t>Segl</t>
  </si>
  <si>
    <t>Gemäss Übersichtsplan in der Beilage liegen sämtliche Standorte in derselben Geländekammer innerhalb eines Radius von rund 1 km.</t>
  </si>
  <si>
    <t>VERDE_[A]_[B]_Gesuch_[C].xls</t>
  </si>
  <si>
    <t>[B] = Name des Gesuchstellers</t>
  </si>
  <si>
    <t>[A] = Name politische Gemeinde</t>
  </si>
  <si>
    <t>[C] = aktuelles Datum
Beispiel: 20120501 für 1. Mai 2012</t>
  </si>
  <si>
    <t>PW:</t>
  </si>
  <si>
    <t>GF</t>
  </si>
  <si>
    <t>Anzahl Standorte</t>
  </si>
  <si>
    <t>ein Standort; mehrere Standorte innerhalb Radius von 1 km</t>
  </si>
  <si>
    <r>
      <t xml:space="preserve">Falls es sich um mehrere Standorte handelt, ist dem Gesuch ein Übersichtsplan beizulegen, wo diese Standorte eingezeichnet sind. Der Mittelpunkt oder Schwerpunkt der Standorte kann dann als Lagekoordinaten angegeben werden. </t>
    </r>
    <r>
      <rPr>
        <sz val="11"/>
        <rFont val="Calibri"/>
        <family val="2"/>
      </rPr>
      <t>Die Standorte müssen sich in derselben Geländekammer befinden. Zudem dürfen sie nicht in verschiedenen Gemeinden liegen und nicht mehr als rund einen Kilometer voneinander entfernt sein. Ist dies nicht der Fall, so müssen verschiedene Gesuche eingereicht werden: Beispielsweise pro Gemeinde und/oder pro Geländekammer ein Gesuch.</t>
    </r>
  </si>
  <si>
    <t>(C) Versand</t>
  </si>
  <si>
    <t>Ufficio per la natura e l'ambiente, Gürtelstrasse 89, 7001 Coira</t>
  </si>
  <si>
    <t>C</t>
  </si>
  <si>
    <t>PLZ:</t>
  </si>
  <si>
    <t>Ort:</t>
  </si>
  <si>
    <t>Domat-Ems</t>
  </si>
  <si>
    <t>Ilanz/Glion</t>
  </si>
  <si>
    <t>Ilanz-Glion</t>
  </si>
  <si>
    <t>La-Punt-Chamues-ch</t>
  </si>
  <si>
    <t>Lumnezia</t>
  </si>
  <si>
    <t>Safiental</t>
  </si>
  <si>
    <t>San-Vittore</t>
  </si>
  <si>
    <t>St-Moritz</t>
  </si>
  <si>
    <t>Sta-Maria</t>
  </si>
  <si>
    <t>Val-Muestair</t>
  </si>
  <si>
    <t>Valsot</t>
  </si>
  <si>
    <t>Vaz-Obervaz</t>
  </si>
  <si>
    <t>Herrschaft/Fünf Dörfer</t>
  </si>
  <si>
    <t>Albula/Alvra</t>
  </si>
  <si>
    <t>Albula-Alvra</t>
  </si>
  <si>
    <t>Domleschg</t>
  </si>
  <si>
    <t>Innerhalb angegebenem Zeitraum (laufendes Jahr)</t>
  </si>
  <si>
    <t>Obersaxen Mundaun</t>
  </si>
  <si>
    <t>Wegstrecke zur
nächsten Grünsammel-
stelle</t>
  </si>
  <si>
    <t>X-Richtung (Meter)</t>
  </si>
  <si>
    <t>Y-Richtung (Meter)</t>
  </si>
  <si>
    <t>Höhe über Meer</t>
  </si>
  <si>
    <t>Surses</t>
  </si>
  <si>
    <t>Celerina/Schlarigna</t>
  </si>
  <si>
    <t>Conters i.P.</t>
  </si>
  <si>
    <t>Sils i.D.</t>
  </si>
  <si>
    <t>La Punt-Chamues-ch</t>
  </si>
  <si>
    <t>Medel (Lucmagn)</t>
  </si>
  <si>
    <t>Sils i.E./Segl</t>
  </si>
  <si>
    <t>Breil-Brigels</t>
  </si>
  <si>
    <t>Bergün Filisur</t>
  </si>
  <si>
    <t>Berguen-Filisur</t>
  </si>
  <si>
    <t>Rheinwald</t>
  </si>
  <si>
    <t>Auf Haufen liegen lassen:</t>
  </si>
  <si>
    <t>(B5) Triage: Aufteilung der anfallenden Grünabfälle mit dem Ziel, die zu verbrennende Menge zu reduzieren</t>
  </si>
  <si>
    <t>Verwertung (z.B. als Brennholz):</t>
  </si>
  <si>
    <t>Zu verbrennen:</t>
  </si>
  <si>
    <r>
      <t>In m</t>
    </r>
    <r>
      <rPr>
        <vertAlign val="superscript"/>
        <sz val="11"/>
        <rFont val="Calibri"/>
        <family val="2"/>
        <scheme val="minor"/>
      </rPr>
      <t>3</t>
    </r>
    <r>
      <rPr>
        <sz val="11"/>
        <rFont val="Calibri"/>
        <family val="2"/>
        <scheme val="minor"/>
      </rPr>
      <t xml:space="preserve"> geschichtet; die Situation vor Ort ist in jedem Fall mit Fotos
zu dokumentieren.</t>
    </r>
  </si>
  <si>
    <t>LF003/18.05.2020</t>
  </si>
  <si>
    <t>DE_03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</si>
</sst>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m3&quot;"/>
    <numFmt numFmtId="165" formatCode="0\ &quot;m&quot;"/>
  </numFmts>
  <fonts count="36" x14ac:knownFonts="1">
    <font>
      <sz val="11"/>
      <color theme="1"/>
      <name val="Calibri"/>
      <family val="2"/>
      <scheme val="minor"/>
    </font>
    <font>
      <sz val="10"/>
      <name val="Arial"/>
      <family val="2"/>
    </font>
    <font>
      <vertAlign val="superscript"/>
      <sz val="11"/>
      <color indexed="8"/>
      <name val="Calibri"/>
      <family val="2"/>
    </font>
    <font>
      <sz val="9"/>
      <color indexed="81"/>
      <name val="Tahoma"/>
      <family val="2"/>
    </font>
    <font>
      <sz val="10"/>
      <color indexed="81"/>
      <name val="Tahoma"/>
      <family val="2"/>
    </font>
    <font>
      <sz val="8"/>
      <name val="Arial"/>
      <family val="2"/>
    </font>
    <font>
      <sz val="8"/>
      <color indexed="81"/>
      <name val="Tahoma"/>
      <family val="2"/>
    </font>
    <font>
      <b/>
      <sz val="8"/>
      <color indexed="81"/>
      <name val="Tahoma"/>
      <family val="2"/>
    </font>
    <font>
      <b/>
      <sz val="8"/>
      <name val="Arial"/>
      <family val="2"/>
    </font>
    <font>
      <b/>
      <sz val="10"/>
      <name val="Arial"/>
      <family val="2"/>
    </font>
    <font>
      <sz val="11"/>
      <name val="Calibri"/>
      <family val="2"/>
    </font>
    <font>
      <u/>
      <sz val="11"/>
      <color theme="10"/>
      <name val="Calibri"/>
      <family val="2"/>
    </font>
    <font>
      <b/>
      <sz val="12"/>
      <color theme="1"/>
      <name val="Calibri"/>
      <family val="2"/>
      <scheme val="minor"/>
    </font>
    <font>
      <sz val="10"/>
      <color theme="1"/>
      <name val="Arial"/>
      <family val="2"/>
    </font>
    <font>
      <b/>
      <sz val="14"/>
      <color theme="1"/>
      <name val="Calibri"/>
      <family val="2"/>
      <scheme val="minor"/>
    </font>
    <font>
      <sz val="8"/>
      <color theme="1"/>
      <name val="Arial"/>
      <family val="2"/>
    </font>
    <font>
      <sz val="14"/>
      <color theme="1"/>
      <name val="Arial"/>
      <family val="2"/>
    </font>
    <font>
      <sz val="11"/>
      <name val="Calibri"/>
      <family val="2"/>
      <scheme val="minor"/>
    </font>
    <font>
      <sz val="8"/>
      <name val="Calibri"/>
      <family val="2"/>
      <scheme val="minor"/>
    </font>
    <font>
      <sz val="8"/>
      <color theme="1"/>
      <name val="Calibri"/>
      <family val="2"/>
      <scheme val="minor"/>
    </font>
    <font>
      <b/>
      <sz val="10"/>
      <color theme="1"/>
      <name val="Arial"/>
      <family val="2"/>
    </font>
    <font>
      <sz val="7"/>
      <name val="Calibri"/>
      <family val="2"/>
      <scheme val="minor"/>
    </font>
    <font>
      <b/>
      <sz val="12"/>
      <name val="Calibri"/>
      <family val="2"/>
      <scheme val="minor"/>
    </font>
    <font>
      <sz val="7"/>
      <color theme="1"/>
      <name val="Calibri"/>
      <family val="2"/>
      <scheme val="minor"/>
    </font>
    <font>
      <sz val="12"/>
      <name val="Calibri"/>
      <family val="2"/>
      <scheme val="minor"/>
    </font>
    <font>
      <b/>
      <sz val="11"/>
      <name val="Calibri"/>
      <family val="2"/>
      <scheme val="minor"/>
    </font>
    <font>
      <b/>
      <sz val="11"/>
      <color theme="1"/>
      <name val="Calibri"/>
      <family val="2"/>
      <scheme val="minor"/>
    </font>
    <font>
      <b/>
      <sz val="15"/>
      <color theme="1"/>
      <name val="Calibri"/>
      <family val="2"/>
      <scheme val="minor"/>
    </font>
    <font>
      <b/>
      <sz val="14"/>
      <color theme="0"/>
      <name val="Calibri"/>
      <family val="2"/>
      <scheme val="minor"/>
    </font>
    <font>
      <b/>
      <sz val="11"/>
      <color rgb="FFFF0000"/>
      <name val="Calibri"/>
      <family val="2"/>
      <scheme val="minor"/>
    </font>
    <font>
      <sz val="10"/>
      <color theme="1"/>
      <name val="Calibri"/>
      <family val="2"/>
      <scheme val="minor"/>
    </font>
    <font>
      <b/>
      <sz val="15"/>
      <color theme="0"/>
      <name val="Calibri"/>
      <family val="2"/>
      <scheme val="minor"/>
    </font>
    <font>
      <sz val="9"/>
      <color rgb="FFFF0000"/>
      <name val="Calibri"/>
      <family val="2"/>
      <scheme val="minor"/>
    </font>
    <font>
      <sz val="10"/>
      <name val="Calibri"/>
      <family val="2"/>
      <scheme val="minor"/>
    </font>
    <font>
      <b/>
      <sz val="10"/>
      <name val="Calibri"/>
      <family val="2"/>
      <scheme val="minor"/>
    </font>
    <font>
      <vertAlign val="superscript"/>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FFFF99"/>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168">
    <xf numFmtId="0" fontId="0" fillId="0" borderId="0" xfId="0"/>
    <xf numFmtId="0" fontId="0" fillId="0" borderId="0" xfId="0" applyAlignment="1">
      <alignment vertical="center"/>
    </xf>
    <xf numFmtId="0" fontId="12" fillId="0" borderId="0" xfId="0" applyFont="1" applyAlignment="1">
      <alignment vertical="center"/>
    </xf>
    <xf numFmtId="0" fontId="0" fillId="0" borderId="0" xfId="0" applyBorder="1" applyAlignment="1">
      <alignment vertical="center"/>
    </xf>
    <xf numFmtId="0" fontId="13" fillId="2" borderId="0" xfId="0" applyFont="1" applyFill="1" applyAlignment="1" applyProtection="1">
      <alignment horizontal="center" vertical="center" wrapText="1"/>
      <protection locked="0"/>
    </xf>
    <xf numFmtId="14" fontId="13" fillId="2" borderId="0" xfId="0" applyNumberFormat="1" applyFont="1" applyFill="1" applyAlignment="1" applyProtection="1">
      <alignment horizontal="center" vertical="center" wrapText="1"/>
      <protection locked="0"/>
    </xf>
    <xf numFmtId="0" fontId="14" fillId="0" borderId="0" xfId="0" applyFont="1" applyAlignment="1">
      <alignment vertical="center"/>
    </xf>
    <xf numFmtId="0" fontId="0" fillId="3" borderId="1" xfId="0" applyFill="1" applyBorder="1" applyAlignment="1">
      <alignment vertical="center"/>
    </xf>
    <xf numFmtId="0" fontId="0" fillId="0" borderId="1" xfId="0" applyBorder="1" applyAlignment="1">
      <alignment vertical="center" wrapText="1"/>
    </xf>
    <xf numFmtId="0" fontId="0" fillId="0" borderId="0" xfId="0" applyAlignment="1">
      <alignment horizontal="right" vertical="center"/>
    </xf>
    <xf numFmtId="164" fontId="13" fillId="2" borderId="0" xfId="0" applyNumberFormat="1" applyFont="1" applyFill="1" applyAlignment="1" applyProtection="1">
      <alignment horizontal="center" vertical="center" wrapText="1"/>
      <protection locked="0"/>
    </xf>
    <xf numFmtId="0" fontId="15" fillId="3" borderId="0" xfId="0" applyFont="1" applyFill="1" applyBorder="1" applyAlignment="1" applyProtection="1">
      <alignment vertical="center" wrapText="1"/>
    </xf>
    <xf numFmtId="0" fontId="16" fillId="4" borderId="0" xfId="0" applyFont="1" applyFill="1" applyBorder="1" applyAlignment="1" applyProtection="1">
      <alignment horizontal="center" vertical="center"/>
      <protection locked="0"/>
    </xf>
    <xf numFmtId="0" fontId="16" fillId="2" borderId="0" xfId="0"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protection locked="0"/>
    </xf>
    <xf numFmtId="3" fontId="13" fillId="4" borderId="0" xfId="0" applyNumberFormat="1" applyFont="1" applyFill="1" applyBorder="1" applyAlignment="1" applyProtection="1">
      <alignment horizontal="center" vertical="center"/>
      <protection locked="0"/>
    </xf>
    <xf numFmtId="165" fontId="13" fillId="4" borderId="0" xfId="0" applyNumberFormat="1" applyFont="1" applyFill="1" applyBorder="1" applyAlignment="1" applyProtection="1">
      <alignment horizontal="center" vertical="center"/>
      <protection locked="0"/>
    </xf>
    <xf numFmtId="0" fontId="15" fillId="4" borderId="0" xfId="0" applyFont="1" applyFill="1" applyAlignment="1" applyProtection="1">
      <alignment horizontal="center" vertical="center" wrapText="1"/>
      <protection locked="0"/>
    </xf>
    <xf numFmtId="14" fontId="13" fillId="0" borderId="0" xfId="0" applyNumberFormat="1" applyFont="1" applyBorder="1" applyAlignment="1" applyProtection="1">
      <alignment horizontal="center" vertical="center"/>
      <protection locked="0"/>
    </xf>
    <xf numFmtId="0" fontId="13" fillId="4" borderId="0" xfId="0" applyFont="1" applyFill="1" applyBorder="1" applyAlignment="1" applyProtection="1">
      <alignment horizontal="center" vertical="center"/>
      <protection locked="0"/>
    </xf>
    <xf numFmtId="0" fontId="0" fillId="0" borderId="0" xfId="0" applyAlignment="1" applyProtection="1">
      <alignment vertical="center"/>
    </xf>
    <xf numFmtId="0" fontId="12" fillId="0" borderId="0" xfId="0" applyFont="1" applyAlignment="1" applyProtection="1">
      <alignment vertical="center"/>
    </xf>
    <xf numFmtId="0" fontId="0" fillId="0" borderId="0" xfId="0" applyBorder="1" applyAlignment="1" applyProtection="1">
      <alignment vertical="center"/>
    </xf>
    <xf numFmtId="0" fontId="17" fillId="3" borderId="0" xfId="0" applyFont="1" applyFill="1" applyAlignment="1" applyProtection="1">
      <alignment horizontal="center" vertical="center"/>
    </xf>
    <xf numFmtId="49" fontId="17" fillId="3" borderId="0" xfId="0" applyNumberFormat="1" applyFont="1" applyFill="1" applyAlignment="1" applyProtection="1">
      <alignment horizontal="center" vertical="center"/>
    </xf>
    <xf numFmtId="0" fontId="0" fillId="4" borderId="0" xfId="0" applyFill="1" applyBorder="1" applyAlignment="1" applyProtection="1">
      <alignment vertical="center"/>
    </xf>
    <xf numFmtId="0" fontId="0" fillId="5" borderId="0" xfId="0" applyFill="1" applyBorder="1" applyAlignment="1" applyProtection="1">
      <alignment horizontal="center" vertical="center"/>
    </xf>
    <xf numFmtId="0" fontId="0" fillId="6" borderId="0" xfId="0" applyFill="1" applyBorder="1" applyAlignment="1" applyProtection="1">
      <alignment vertical="center"/>
    </xf>
    <xf numFmtId="0" fontId="18" fillId="3" borderId="0" xfId="0" applyFont="1" applyFill="1" applyAlignment="1" applyProtection="1">
      <alignment horizontal="center" vertical="center"/>
    </xf>
    <xf numFmtId="0" fontId="18" fillId="3" borderId="0" xfId="0" applyFont="1" applyFill="1" applyBorder="1" applyAlignment="1" applyProtection="1">
      <alignment horizontal="center" vertical="center"/>
    </xf>
    <xf numFmtId="0" fontId="19" fillId="3" borderId="0" xfId="0" applyFont="1" applyFill="1" applyBorder="1" applyAlignment="1" applyProtection="1">
      <alignment horizontal="center" vertical="center"/>
    </xf>
    <xf numFmtId="0" fontId="0" fillId="3" borderId="0" xfId="0" applyFill="1" applyBorder="1" applyAlignment="1" applyProtection="1">
      <alignment vertical="center"/>
    </xf>
    <xf numFmtId="0" fontId="19" fillId="3" borderId="0" xfId="0" applyFont="1" applyFill="1" applyAlignment="1" applyProtection="1">
      <alignment horizontal="center" vertical="center"/>
    </xf>
    <xf numFmtId="0" fontId="20" fillId="3" borderId="0" xfId="0" applyFont="1" applyFill="1" applyBorder="1" applyAlignment="1" applyProtection="1">
      <alignment vertical="center"/>
    </xf>
    <xf numFmtId="0" fontId="0" fillId="3" borderId="0" xfId="0" applyFill="1" applyBorder="1" applyAlignment="1" applyProtection="1">
      <alignment horizontal="right" vertical="center"/>
    </xf>
    <xf numFmtId="0" fontId="0" fillId="3" borderId="0" xfId="0" applyFill="1" applyBorder="1" applyAlignment="1" applyProtection="1">
      <alignment horizontal="left" vertical="center"/>
    </xf>
    <xf numFmtId="0" fontId="0" fillId="3" borderId="0" xfId="0" applyFill="1" applyAlignment="1" applyProtection="1">
      <alignment vertical="center"/>
    </xf>
    <xf numFmtId="0" fontId="0" fillId="3" borderId="0" xfId="0" applyFont="1" applyFill="1" applyAlignment="1" applyProtection="1">
      <alignment vertical="center"/>
    </xf>
    <xf numFmtId="0" fontId="21" fillId="3" borderId="0" xfId="0" applyFont="1" applyFill="1" applyAlignment="1" applyProtection="1">
      <alignment horizontal="left" vertical="center"/>
    </xf>
    <xf numFmtId="0" fontId="17" fillId="3" borderId="0" xfId="0" applyFont="1" applyFill="1" applyAlignment="1" applyProtection="1">
      <alignment horizontal="left" vertical="center"/>
    </xf>
    <xf numFmtId="0" fontId="0" fillId="0" borderId="0" xfId="0" applyFont="1" applyAlignment="1" applyProtection="1">
      <alignment vertical="center"/>
    </xf>
    <xf numFmtId="0" fontId="18" fillId="3" borderId="0" xfId="0" applyFont="1" applyFill="1" applyAlignment="1" applyProtection="1">
      <alignment horizontal="left" vertical="center"/>
    </xf>
    <xf numFmtId="0" fontId="22" fillId="3" borderId="0" xfId="0" applyFont="1" applyFill="1" applyAlignment="1" applyProtection="1">
      <alignment horizontal="left" vertical="center"/>
    </xf>
    <xf numFmtId="0" fontId="17" fillId="3" borderId="0" xfId="0" applyFont="1" applyFill="1" applyAlignment="1" applyProtection="1">
      <alignment horizontal="left" vertical="center" wrapText="1"/>
    </xf>
    <xf numFmtId="0" fontId="0" fillId="3" borderId="0" xfId="0" applyFill="1" applyAlignment="1" applyProtection="1">
      <alignment horizontal="right" vertical="center"/>
    </xf>
    <xf numFmtId="0" fontId="0" fillId="3" borderId="0" xfId="0" applyFont="1" applyFill="1" applyAlignment="1" applyProtection="1">
      <alignment horizontal="center" vertical="center"/>
    </xf>
    <xf numFmtId="0" fontId="0" fillId="3" borderId="0" xfId="0" applyFill="1" applyAlignment="1" applyProtection="1">
      <alignment horizontal="left" vertical="center"/>
    </xf>
    <xf numFmtId="0" fontId="18" fillId="3" borderId="0" xfId="0" applyFont="1" applyFill="1" applyAlignment="1" applyProtection="1">
      <alignment vertical="center" wrapText="1"/>
    </xf>
    <xf numFmtId="0" fontId="18" fillId="3" borderId="0" xfId="0" applyFont="1" applyFill="1" applyAlignment="1" applyProtection="1">
      <alignment horizontal="center"/>
    </xf>
    <xf numFmtId="0" fontId="22" fillId="3" borderId="0" xfId="0" applyFont="1" applyFill="1" applyAlignment="1" applyProtection="1">
      <alignment horizontal="left"/>
    </xf>
    <xf numFmtId="0" fontId="19" fillId="3" borderId="0" xfId="0" applyFont="1" applyFill="1" applyAlignment="1" applyProtection="1">
      <alignment vertical="center"/>
    </xf>
    <xf numFmtId="0" fontId="19" fillId="3" borderId="0" xfId="0" applyFont="1" applyFill="1" applyAlignment="1" applyProtection="1">
      <alignment vertical="center" wrapText="1"/>
    </xf>
    <xf numFmtId="0" fontId="19" fillId="3" borderId="0" xfId="0" applyFont="1" applyFill="1" applyAlignment="1" applyProtection="1">
      <alignment wrapText="1"/>
    </xf>
    <xf numFmtId="0" fontId="19" fillId="3" borderId="0" xfId="0" applyFont="1" applyFill="1" applyAlignment="1" applyProtection="1">
      <alignment horizontal="center"/>
    </xf>
    <xf numFmtId="0" fontId="19" fillId="3" borderId="0" xfId="0" applyFont="1" applyFill="1" applyAlignment="1" applyProtection="1">
      <alignment horizontal="center" wrapText="1"/>
    </xf>
    <xf numFmtId="0" fontId="0" fillId="3" borderId="0" xfId="0" applyFont="1" applyFill="1" applyAlignment="1" applyProtection="1">
      <alignment vertical="center" wrapText="1"/>
    </xf>
    <xf numFmtId="0" fontId="23" fillId="3" borderId="0" xfId="0" applyFont="1" applyFill="1" applyBorder="1" applyAlignment="1" applyProtection="1">
      <alignment horizontal="center" vertical="center"/>
    </xf>
    <xf numFmtId="0" fontId="22" fillId="3" borderId="0" xfId="0" applyFont="1" applyFill="1" applyAlignment="1" applyProtection="1">
      <alignment vertical="center"/>
    </xf>
    <xf numFmtId="0" fontId="17" fillId="3" borderId="0" xfId="0" applyFont="1" applyFill="1" applyAlignment="1" applyProtection="1">
      <alignment vertical="center"/>
    </xf>
    <xf numFmtId="0" fontId="17" fillId="3" borderId="0" xfId="0" applyFont="1" applyFill="1" applyAlignment="1" applyProtection="1">
      <alignment horizontal="right" vertical="center"/>
    </xf>
    <xf numFmtId="0" fontId="8" fillId="3" borderId="0" xfId="0" applyFont="1" applyFill="1" applyAlignment="1" applyProtection="1">
      <alignment horizontal="center" vertical="center"/>
    </xf>
    <xf numFmtId="0" fontId="18" fillId="3" borderId="0" xfId="0" applyFont="1" applyFill="1" applyAlignment="1" applyProtection="1">
      <alignment vertical="center"/>
    </xf>
    <xf numFmtId="0" fontId="24" fillId="3" borderId="0" xfId="0" applyFont="1" applyFill="1" applyAlignment="1" applyProtection="1">
      <alignment horizontal="center" vertical="center"/>
    </xf>
    <xf numFmtId="0" fontId="0" fillId="3" borderId="0" xfId="0" applyFont="1" applyFill="1" applyAlignment="1" applyProtection="1">
      <alignment horizontal="right" vertical="center"/>
    </xf>
    <xf numFmtId="0" fontId="25" fillId="3" borderId="0" xfId="0" applyFont="1" applyFill="1" applyAlignment="1" applyProtection="1">
      <alignment horizontal="left" vertical="center"/>
    </xf>
    <xf numFmtId="0" fontId="0" fillId="3" borderId="0" xfId="0" applyFill="1" applyAlignment="1" applyProtection="1">
      <alignment horizontal="center" vertical="center"/>
    </xf>
    <xf numFmtId="0" fontId="0" fillId="3" borderId="3" xfId="0" applyFill="1" applyBorder="1" applyAlignment="1" applyProtection="1">
      <alignment vertical="center"/>
    </xf>
    <xf numFmtId="0" fontId="0" fillId="3" borderId="3" xfId="0" applyFill="1" applyBorder="1" applyAlignment="1" applyProtection="1">
      <alignment vertical="center" wrapText="1"/>
    </xf>
    <xf numFmtId="0" fontId="0" fillId="3" borderId="0" xfId="0" applyFill="1" applyBorder="1" applyAlignment="1" applyProtection="1">
      <alignment vertical="center" wrapText="1"/>
    </xf>
    <xf numFmtId="0" fontId="0" fillId="3" borderId="4" xfId="0" applyFill="1" applyBorder="1" applyAlignment="1" applyProtection="1">
      <alignment vertical="center"/>
    </xf>
    <xf numFmtId="164" fontId="0" fillId="3" borderId="5" xfId="0" applyNumberFormat="1" applyFill="1" applyBorder="1" applyAlignment="1" applyProtection="1">
      <alignment horizontal="center" vertical="center"/>
    </xf>
    <xf numFmtId="0" fontId="26" fillId="3" borderId="0" xfId="0" applyFont="1" applyFill="1" applyAlignment="1" applyProtection="1">
      <alignment vertical="center"/>
    </xf>
    <xf numFmtId="0" fontId="26" fillId="3" borderId="0" xfId="0" applyNumberFormat="1" applyFont="1" applyFill="1" applyAlignment="1" applyProtection="1">
      <alignment vertical="center"/>
    </xf>
    <xf numFmtId="0" fontId="19" fillId="3" borderId="0" xfId="0" applyFont="1" applyFill="1" applyAlignment="1" applyProtection="1">
      <alignment horizontal="left" vertical="center"/>
    </xf>
    <xf numFmtId="0" fontId="0" fillId="3" borderId="0" xfId="0" applyFill="1" applyAlignment="1" applyProtection="1">
      <alignment horizontal="left" vertical="top"/>
    </xf>
    <xf numFmtId="0" fontId="20" fillId="3" borderId="0" xfId="0" applyFont="1" applyFill="1" applyAlignment="1" applyProtection="1">
      <alignment vertical="center"/>
    </xf>
    <xf numFmtId="0" fontId="19" fillId="3" borderId="0" xfId="0" applyFont="1" applyFill="1" applyAlignment="1" applyProtection="1">
      <alignment vertical="top" wrapText="1"/>
    </xf>
    <xf numFmtId="0" fontId="19" fillId="3" borderId="0" xfId="0" applyFont="1" applyFill="1" applyAlignment="1" applyProtection="1">
      <alignment horizontal="left" vertical="top" wrapText="1"/>
    </xf>
    <xf numFmtId="0" fontId="0" fillId="0" borderId="0" xfId="0" applyProtection="1">
      <protection locked="0"/>
    </xf>
    <xf numFmtId="0" fontId="0" fillId="0" borderId="0" xfId="0" applyAlignment="1" applyProtection="1">
      <alignment horizontal="right"/>
      <protection locked="0"/>
    </xf>
    <xf numFmtId="14" fontId="0" fillId="7" borderId="0" xfId="0" applyNumberFormat="1" applyFill="1" applyProtection="1">
      <protection locked="0"/>
    </xf>
    <xf numFmtId="0" fontId="9" fillId="8" borderId="1" xfId="0" applyFont="1" applyFill="1" applyBorder="1" applyAlignment="1" applyProtection="1">
      <alignment horizontal="center"/>
      <protection locked="0"/>
    </xf>
    <xf numFmtId="0" fontId="9" fillId="8" borderId="1" xfId="0" applyFont="1" applyFill="1" applyBorder="1" applyProtection="1">
      <protection locked="0"/>
    </xf>
    <xf numFmtId="0" fontId="1" fillId="0" borderId="6" xfId="0" applyFont="1" applyBorder="1" applyAlignment="1" applyProtection="1">
      <alignment horizontal="center"/>
      <protection locked="0"/>
    </xf>
    <xf numFmtId="0" fontId="9" fillId="0" borderId="2" xfId="0" applyFont="1" applyBorder="1" applyAlignment="1" applyProtection="1">
      <alignment horizontal="left"/>
      <protection locked="0"/>
    </xf>
    <xf numFmtId="0" fontId="1" fillId="0" borderId="6" xfId="0" applyFont="1" applyBorder="1" applyProtection="1">
      <protection locked="0"/>
    </xf>
    <xf numFmtId="0" fontId="1" fillId="0" borderId="2" xfId="0" applyFont="1" applyBorder="1" applyAlignment="1" applyProtection="1">
      <alignment horizontal="center"/>
      <protection locked="0"/>
    </xf>
    <xf numFmtId="0" fontId="9" fillId="0" borderId="2" xfId="0" applyFont="1" applyBorder="1" applyProtection="1">
      <protection locked="0"/>
    </xf>
    <xf numFmtId="0" fontId="1" fillId="0" borderId="2" xfId="0" applyFont="1" applyBorder="1" applyProtection="1">
      <protection locked="0"/>
    </xf>
    <xf numFmtId="0" fontId="9" fillId="2" borderId="2" xfId="0" applyFont="1" applyFill="1" applyBorder="1" applyProtection="1">
      <protection locked="0"/>
    </xf>
    <xf numFmtId="0" fontId="1" fillId="2" borderId="2" xfId="0" applyFont="1" applyFill="1" applyBorder="1" applyAlignment="1" applyProtection="1">
      <alignment horizontal="center"/>
      <protection locked="0"/>
    </xf>
    <xf numFmtId="0" fontId="9" fillId="0" borderId="2" xfId="0" applyFont="1" applyFill="1" applyBorder="1" applyProtection="1">
      <protection locked="0"/>
    </xf>
    <xf numFmtId="0" fontId="1" fillId="0" borderId="2" xfId="0" applyFont="1" applyFill="1" applyBorder="1" applyProtection="1">
      <protection locked="0"/>
    </xf>
    <xf numFmtId="0" fontId="0" fillId="0" borderId="0" xfId="0" applyBorder="1" applyAlignment="1" applyProtection="1">
      <alignment horizontal="right" vertical="center"/>
    </xf>
    <xf numFmtId="0" fontId="15" fillId="0" borderId="0" xfId="0" applyFont="1" applyAlignment="1">
      <alignment horizontal="right" vertical="top"/>
    </xf>
    <xf numFmtId="0" fontId="18" fillId="3" borderId="0" xfId="0" applyFont="1" applyFill="1" applyAlignment="1" applyProtection="1">
      <alignment horizontal="center" vertical="center"/>
    </xf>
    <xf numFmtId="0" fontId="33" fillId="3" borderId="0" xfId="0" applyFont="1" applyFill="1" applyAlignment="1">
      <alignment horizontal="center" vertical="center"/>
    </xf>
    <xf numFmtId="0" fontId="34" fillId="3" borderId="0" xfId="0" applyFont="1" applyFill="1" applyAlignment="1">
      <alignment horizontal="left" vertical="center"/>
    </xf>
    <xf numFmtId="0" fontId="33" fillId="3" borderId="0" xfId="0" applyFont="1" applyFill="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17" fillId="0" borderId="1" xfId="0" applyFont="1"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27" fillId="3" borderId="0" xfId="0" applyFont="1" applyFill="1" applyAlignment="1">
      <alignment horizontal="right" vertical="center" wrapText="1"/>
    </xf>
    <xf numFmtId="0" fontId="0" fillId="3" borderId="7" xfId="0" applyFill="1" applyBorder="1" applyAlignment="1">
      <alignment horizontal="left" vertical="center"/>
    </xf>
    <xf numFmtId="0" fontId="0" fillId="3" borderId="8" xfId="0" applyFill="1" applyBorder="1" applyAlignment="1">
      <alignment horizontal="left" vertical="center"/>
    </xf>
    <xf numFmtId="0" fontId="0" fillId="3" borderId="9" xfId="0" applyFill="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1" xfId="0" applyFont="1" applyBorder="1" applyAlignment="1">
      <alignment horizontal="center" vertical="center"/>
    </xf>
    <xf numFmtId="0" fontId="17" fillId="3" borderId="0" xfId="0" applyFont="1" applyFill="1" applyAlignment="1" applyProtection="1">
      <alignment horizontal="left" vertical="center" wrapText="1"/>
    </xf>
    <xf numFmtId="49" fontId="17" fillId="3" borderId="0" xfId="0" applyNumberFormat="1" applyFont="1" applyFill="1" applyAlignment="1" applyProtection="1">
      <alignment horizontal="center" vertical="center"/>
    </xf>
    <xf numFmtId="0" fontId="25" fillId="3" borderId="0" xfId="0" applyFont="1" applyFill="1" applyAlignment="1" applyProtection="1">
      <alignment horizontal="center" vertical="center"/>
    </xf>
    <xf numFmtId="0" fontId="17" fillId="3" borderId="0" xfId="0" applyFont="1" applyFill="1" applyAlignment="1" applyProtection="1">
      <alignment horizontal="center" vertical="center"/>
    </xf>
    <xf numFmtId="0" fontId="0" fillId="3" borderId="0" xfId="0" applyFill="1" applyBorder="1" applyAlignment="1" applyProtection="1">
      <alignment horizontal="center" vertical="center"/>
    </xf>
    <xf numFmtId="0" fontId="31" fillId="10" borderId="0" xfId="0" applyFont="1" applyFill="1" applyBorder="1" applyAlignment="1" applyProtection="1">
      <alignment horizontal="center" vertical="center"/>
    </xf>
    <xf numFmtId="0" fontId="20" fillId="0" borderId="0" xfId="0" applyFont="1" applyFill="1" applyBorder="1" applyAlignment="1" applyProtection="1">
      <alignment horizontal="left" vertical="center"/>
      <protection locked="0"/>
    </xf>
    <xf numFmtId="0" fontId="13" fillId="4" borderId="0" xfId="0" applyFont="1" applyFill="1" applyBorder="1" applyAlignment="1" applyProtection="1">
      <alignment horizontal="left" vertical="center"/>
      <protection locked="0"/>
    </xf>
    <xf numFmtId="0" fontId="0" fillId="5" borderId="0" xfId="0" applyFill="1" applyBorder="1" applyAlignment="1" applyProtection="1">
      <alignment horizontal="center" vertical="center"/>
    </xf>
    <xf numFmtId="0" fontId="27" fillId="3" borderId="0" xfId="0" applyFont="1" applyFill="1" applyAlignment="1" applyProtection="1">
      <alignment horizontal="right" vertical="center" wrapText="1"/>
    </xf>
    <xf numFmtId="0" fontId="19" fillId="3" borderId="0" xfId="0" applyFont="1" applyFill="1" applyBorder="1" applyAlignment="1" applyProtection="1">
      <alignment horizontal="center" vertical="center"/>
    </xf>
    <xf numFmtId="0" fontId="0" fillId="4" borderId="0" xfId="0" applyFill="1" applyBorder="1" applyAlignment="1" applyProtection="1">
      <alignment horizontal="center" vertical="center"/>
    </xf>
    <xf numFmtId="0" fontId="0" fillId="6" borderId="0" xfId="0" applyFill="1" applyBorder="1" applyAlignment="1" applyProtection="1">
      <alignment horizontal="center" vertical="center"/>
    </xf>
    <xf numFmtId="0" fontId="19" fillId="3" borderId="0" xfId="0" applyFont="1" applyFill="1" applyAlignment="1" applyProtection="1">
      <alignment horizontal="right" vertical="center"/>
    </xf>
    <xf numFmtId="0" fontId="30" fillId="3" borderId="0" xfId="0" applyFont="1" applyFill="1" applyAlignment="1" applyProtection="1">
      <alignment horizontal="left" vertical="center" wrapText="1"/>
    </xf>
    <xf numFmtId="0" fontId="0" fillId="3" borderId="0" xfId="0" applyFill="1" applyAlignment="1" applyProtection="1">
      <alignment horizontal="left" vertical="center" wrapText="1"/>
    </xf>
    <xf numFmtId="0" fontId="0" fillId="3" borderId="0" xfId="0" applyFont="1" applyFill="1" applyAlignment="1" applyProtection="1">
      <alignment horizontal="left" vertical="center" wrapText="1"/>
    </xf>
    <xf numFmtId="0" fontId="15" fillId="2" borderId="0" xfId="0" applyFont="1" applyFill="1" applyAlignment="1" applyProtection="1">
      <alignment horizontal="left" vertical="center" wrapText="1"/>
      <protection locked="0"/>
    </xf>
    <xf numFmtId="0" fontId="32" fillId="3" borderId="0" xfId="0" applyFont="1" applyFill="1" applyAlignment="1" applyProtection="1">
      <alignment horizontal="left" vertical="top" wrapText="1"/>
    </xf>
    <xf numFmtId="0" fontId="31" fillId="10" borderId="0" xfId="0" applyFont="1" applyFill="1" applyAlignment="1" applyProtection="1">
      <alignment horizontal="center" vertical="center"/>
    </xf>
    <xf numFmtId="0" fontId="26" fillId="3" borderId="0" xfId="0" applyFont="1" applyFill="1" applyAlignment="1" applyProtection="1">
      <alignment horizontal="left" vertical="top" wrapText="1"/>
    </xf>
    <xf numFmtId="0" fontId="18" fillId="3" borderId="0" xfId="0" applyFont="1" applyFill="1" applyAlignment="1" applyProtection="1">
      <alignment horizontal="left" vertical="center" wrapText="1"/>
    </xf>
    <xf numFmtId="164" fontId="18" fillId="3" borderId="0" xfId="0" applyNumberFormat="1" applyFont="1" applyFill="1" applyAlignment="1" applyProtection="1">
      <alignment horizontal="right" vertical="center"/>
    </xf>
    <xf numFmtId="0" fontId="26" fillId="3" borderId="0" xfId="0" applyNumberFormat="1" applyFont="1" applyFill="1" applyAlignment="1" applyProtection="1">
      <alignment horizontal="left" vertical="center"/>
    </xf>
    <xf numFmtId="0" fontId="29" fillId="3" borderId="0" xfId="0" applyFont="1" applyFill="1" applyAlignment="1" applyProtection="1">
      <alignment horizontal="left" vertical="center"/>
    </xf>
    <xf numFmtId="0" fontId="0" fillId="3" borderId="0" xfId="0" applyFill="1" applyAlignment="1" applyProtection="1">
      <alignment horizontal="left" vertical="top"/>
    </xf>
    <xf numFmtId="0" fontId="11" fillId="3" borderId="0" xfId="1" applyFill="1" applyAlignment="1" applyProtection="1">
      <alignment horizontal="left" vertical="center" wrapText="1"/>
    </xf>
    <xf numFmtId="0" fontId="26" fillId="3" borderId="0" xfId="0" applyFont="1" applyFill="1" applyAlignment="1" applyProtection="1">
      <alignment horizontal="left" vertical="center" wrapText="1"/>
    </xf>
    <xf numFmtId="0" fontId="19" fillId="3" borderId="0" xfId="0" applyFont="1" applyFill="1" applyBorder="1" applyAlignment="1" applyProtection="1">
      <alignment horizontal="right" vertical="center"/>
    </xf>
    <xf numFmtId="0" fontId="0" fillId="4" borderId="0" xfId="0" applyFont="1" applyFill="1" applyBorder="1" applyAlignment="1" applyProtection="1">
      <alignment horizontal="center" vertical="center"/>
      <protection locked="0"/>
    </xf>
    <xf numFmtId="0" fontId="13" fillId="2" borderId="0" xfId="0" applyFont="1" applyFill="1" applyBorder="1" applyAlignment="1" applyProtection="1">
      <alignment horizontal="left" vertical="center"/>
      <protection locked="0"/>
    </xf>
    <xf numFmtId="0" fontId="0" fillId="3" borderId="0" xfId="0" applyFill="1" applyAlignment="1" applyProtection="1">
      <alignment horizontal="left" vertical="center"/>
    </xf>
    <xf numFmtId="0" fontId="28" fillId="9" borderId="0" xfId="0" applyFont="1" applyFill="1" applyBorder="1" applyAlignment="1" applyProtection="1">
      <alignment horizontal="center" vertical="center"/>
    </xf>
    <xf numFmtId="0" fontId="13" fillId="2" borderId="0" xfId="0" applyFont="1" applyFill="1" applyAlignment="1" applyProtection="1">
      <alignment horizontal="left" vertical="center" wrapText="1"/>
      <protection locked="0"/>
    </xf>
    <xf numFmtId="0" fontId="30" fillId="3" borderId="0" xfId="0" applyFont="1" applyFill="1" applyAlignment="1" applyProtection="1">
      <alignment horizontal="left" vertical="top" wrapText="1"/>
    </xf>
    <xf numFmtId="0" fontId="19" fillId="3" borderId="0" xfId="0" applyFont="1" applyFill="1" applyAlignment="1" applyProtection="1">
      <alignment horizontal="center" wrapText="1"/>
    </xf>
    <xf numFmtId="0" fontId="13" fillId="4" borderId="0" xfId="0" applyFont="1" applyFill="1" applyBorder="1" applyAlignment="1" applyProtection="1">
      <alignment horizontal="center" vertical="center"/>
      <protection locked="0"/>
    </xf>
    <xf numFmtId="0" fontId="0" fillId="3" borderId="0" xfId="0" applyFill="1" applyAlignment="1" applyProtection="1">
      <alignment horizontal="left" wrapText="1"/>
    </xf>
    <xf numFmtId="0" fontId="5" fillId="4" borderId="0" xfId="0" applyFont="1" applyFill="1" applyAlignment="1" applyProtection="1">
      <alignment horizontal="left" vertical="top" wrapText="1"/>
      <protection locked="0"/>
    </xf>
    <xf numFmtId="49" fontId="15" fillId="4" borderId="0" xfId="0" applyNumberFormat="1" applyFont="1" applyFill="1" applyBorder="1" applyAlignment="1" applyProtection="1">
      <alignment horizontal="center" vertical="center" wrapText="1"/>
      <protection locked="0"/>
    </xf>
    <xf numFmtId="0" fontId="19" fillId="3" borderId="0" xfId="0" applyFont="1" applyFill="1" applyAlignment="1" applyProtection="1">
      <alignment horizontal="center"/>
    </xf>
    <xf numFmtId="49" fontId="13" fillId="4" borderId="0" xfId="0" applyNumberFormat="1" applyFont="1" applyFill="1" applyBorder="1" applyAlignment="1" applyProtection="1">
      <alignment horizontal="left" vertical="center"/>
      <protection locked="0"/>
    </xf>
    <xf numFmtId="0" fontId="18" fillId="3" borderId="0" xfId="0" applyFont="1" applyFill="1" applyAlignment="1" applyProtection="1">
      <alignment horizontal="center" vertical="center"/>
    </xf>
    <xf numFmtId="0" fontId="19" fillId="3" borderId="0" xfId="0" applyFont="1" applyFill="1" applyAlignment="1" applyProtection="1">
      <alignment horizontal="left" vertical="center" wrapText="1"/>
    </xf>
    <xf numFmtId="0" fontId="15" fillId="4" borderId="0" xfId="0" applyNumberFormat="1" applyFont="1" applyFill="1" applyBorder="1" applyAlignment="1" applyProtection="1">
      <alignment horizontal="center" vertical="center" wrapText="1"/>
      <protection locked="0"/>
    </xf>
    <xf numFmtId="49" fontId="13" fillId="0" borderId="0" xfId="0" applyNumberFormat="1" applyFont="1" applyFill="1" applyBorder="1" applyAlignment="1" applyProtection="1">
      <alignment horizontal="left" vertical="center"/>
      <protection locked="0"/>
    </xf>
    <xf numFmtId="0" fontId="13" fillId="4" borderId="0" xfId="0" applyFont="1" applyFill="1" applyAlignment="1" applyProtection="1">
      <alignment vertical="center"/>
      <protection locked="0"/>
    </xf>
    <xf numFmtId="0" fontId="15" fillId="0" borderId="0" xfId="0" applyFont="1" applyBorder="1" applyAlignment="1" applyProtection="1">
      <alignment horizontal="left" vertical="center" wrapText="1"/>
      <protection locked="0"/>
    </xf>
    <xf numFmtId="0" fontId="19" fillId="3" borderId="0" xfId="0" applyFont="1" applyFill="1" applyAlignment="1" applyProtection="1">
      <alignment horizontal="left" vertical="top" wrapText="1"/>
    </xf>
    <xf numFmtId="0" fontId="26" fillId="3" borderId="0" xfId="0" applyFont="1" applyFill="1" applyAlignment="1" applyProtection="1">
      <alignment horizontal="left" vertical="center"/>
    </xf>
    <xf numFmtId="0" fontId="19" fillId="3" borderId="0" xfId="0" applyFont="1" applyFill="1" applyAlignment="1" applyProtection="1">
      <alignment horizontal="left" wrapText="1"/>
    </xf>
    <xf numFmtId="0" fontId="13" fillId="4" borderId="0" xfId="0" applyFont="1" applyFill="1" applyAlignment="1" applyProtection="1">
      <alignment horizontal="left" vertical="center"/>
      <protection locked="0"/>
    </xf>
    <xf numFmtId="0" fontId="15" fillId="4" borderId="0" xfId="0" applyFont="1" applyFill="1" applyAlignment="1" applyProtection="1">
      <alignment horizontal="left" vertical="center" wrapText="1"/>
      <protection locked="0"/>
    </xf>
  </cellXfs>
  <cellStyles count="2">
    <cellStyle name="Link" xfId="1" builtinId="8"/>
    <cellStyle name="Standard" xfId="0" builtinId="0"/>
  </cellStyles>
  <dxfs count="182">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theme="6" tint="0.59996337778862885"/>
        </patternFill>
      </fill>
    </dxf>
    <dxf>
      <fill>
        <patternFill>
          <bgColor theme="9" tint="0.39994506668294322"/>
        </patternFill>
      </fill>
    </dxf>
    <dxf>
      <fill>
        <patternFill>
          <bgColor rgb="FFFFFF99"/>
        </patternFill>
      </fill>
    </dxf>
    <dxf>
      <fill>
        <patternFill>
          <bgColor theme="6" tint="0.59996337778862885"/>
        </patternFill>
      </fill>
    </dxf>
    <dxf>
      <font>
        <color theme="0" tint="-0.14996795556505021"/>
      </font>
      <fill>
        <patternFill patternType="solid">
          <bgColor theme="0" tint="-0.14996795556505021"/>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6" tint="0.59996337778862885"/>
        </patternFill>
      </fill>
    </dxf>
    <dxf>
      <fill>
        <patternFill>
          <bgColor theme="6" tint="0.59996337778862885"/>
        </patternFill>
      </fill>
    </dxf>
    <dxf>
      <fill>
        <patternFill>
          <bgColor rgb="FFFFFF99"/>
        </patternFill>
      </fill>
    </dxf>
    <dxf>
      <fill>
        <patternFill>
          <bgColor theme="6" tint="0.59996337778862885"/>
        </patternFill>
      </fill>
    </dxf>
    <dxf>
      <font>
        <color rgb="FFFF0000"/>
      </font>
    </dxf>
    <dxf>
      <fill>
        <patternFill>
          <bgColor theme="9" tint="0.39994506668294322"/>
        </patternFill>
      </fill>
    </dxf>
    <dxf>
      <fill>
        <patternFill>
          <bgColor theme="6" tint="0.59996337778862885"/>
        </patternFill>
      </fill>
    </dxf>
    <dxf>
      <fill>
        <patternFill>
          <bgColor theme="6" tint="0.59996337778862885"/>
        </patternFill>
      </fill>
    </dxf>
    <dxf>
      <fill>
        <patternFill>
          <bgColor theme="9" tint="0.39994506668294322"/>
        </patternFill>
      </fill>
    </dxf>
    <dxf>
      <font>
        <color rgb="FFFF0000"/>
      </font>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theme="6" tint="0.59996337778862885"/>
        </patternFill>
      </fill>
    </dxf>
    <dxf>
      <fill>
        <patternFill>
          <bgColor rgb="FFFFFF99"/>
        </patternFill>
      </fill>
    </dxf>
    <dxf>
      <fill>
        <patternFill>
          <bgColor theme="9" tint="0.39994506668294322"/>
        </patternFill>
      </fill>
    </dxf>
    <dxf>
      <fill>
        <patternFill>
          <bgColor theme="9" tint="0.39994506668294322"/>
        </patternFill>
      </fill>
    </dxf>
    <dxf>
      <fill>
        <patternFill>
          <bgColor theme="6" tint="0.59996337778862885"/>
        </patternFill>
      </fill>
    </dxf>
    <dxf>
      <fill>
        <patternFill>
          <bgColor theme="9" tint="0.39994506668294322"/>
        </patternFill>
      </fill>
    </dxf>
    <dxf>
      <fill>
        <patternFill>
          <bgColor theme="6" tint="0.59996337778862885"/>
        </patternFill>
      </fill>
    </dxf>
    <dxf>
      <fill>
        <patternFill>
          <bgColor theme="9" tint="0.39994506668294322"/>
        </patternFill>
      </fill>
    </dxf>
    <dxf>
      <fill>
        <patternFill>
          <bgColor theme="6" tint="0.59996337778862885"/>
        </patternFill>
      </fill>
    </dxf>
    <dxf>
      <fill>
        <patternFill>
          <bgColor theme="9" tint="0.39994506668294322"/>
        </patternFill>
      </fill>
    </dxf>
    <dxf>
      <fill>
        <patternFill>
          <bgColor theme="6" tint="0.59996337778862885"/>
        </patternFill>
      </fill>
    </dxf>
    <dxf>
      <fill>
        <patternFill>
          <bgColor theme="9" tint="0.39994506668294322"/>
        </patternFill>
      </fill>
    </dxf>
    <dxf>
      <fill>
        <patternFill>
          <bgColor theme="6" tint="0.59996337778862885"/>
        </patternFill>
      </fill>
    </dxf>
    <dxf>
      <fill>
        <patternFill>
          <bgColor theme="6" tint="0.59996337778862885"/>
        </patternFill>
      </fill>
    </dxf>
    <dxf>
      <fill>
        <patternFill>
          <bgColor theme="9" tint="0.39994506668294322"/>
        </patternFill>
      </fill>
    </dxf>
    <dxf>
      <fill>
        <patternFill>
          <bgColor rgb="FFFFFF99"/>
        </patternFill>
      </fill>
    </dxf>
    <dxf>
      <fill>
        <patternFill>
          <bgColor theme="6" tint="0.59996337778862885"/>
        </patternFill>
      </fill>
    </dxf>
    <dxf>
      <fill>
        <patternFill>
          <bgColor rgb="FFFFFF99"/>
        </patternFill>
      </fill>
    </dxf>
    <dxf>
      <fill>
        <patternFill>
          <bgColor theme="9" tint="0.39994506668294322"/>
        </patternFill>
      </fill>
    </dxf>
    <dxf>
      <fill>
        <patternFill>
          <bgColor theme="9" tint="0.39994506668294322"/>
        </patternFill>
      </fill>
    </dxf>
    <dxf>
      <fill>
        <patternFill>
          <bgColor theme="6" tint="0.59996337778862885"/>
        </patternFill>
      </fill>
    </dxf>
    <dxf>
      <fill>
        <patternFill>
          <bgColor rgb="FFFFFF99"/>
        </patternFill>
      </fill>
    </dxf>
    <dxf>
      <fill>
        <patternFill>
          <bgColor theme="6" tint="0.59996337778862885"/>
        </patternFill>
      </fill>
    </dxf>
    <dxf>
      <fill>
        <patternFill>
          <bgColor theme="6" tint="0.59996337778862885"/>
        </patternFill>
      </fill>
    </dxf>
    <dxf>
      <fill>
        <patternFill>
          <bgColor rgb="FFFFFF99"/>
        </patternFill>
      </fill>
    </dxf>
    <dxf>
      <fill>
        <patternFill>
          <bgColor theme="9" tint="0.39994506668294322"/>
        </patternFill>
      </fill>
    </dxf>
    <dxf>
      <fill>
        <patternFill>
          <bgColor theme="9" tint="0.39994506668294322"/>
        </patternFill>
      </fill>
    </dxf>
    <dxf>
      <fill>
        <patternFill>
          <bgColor rgb="FFFFFF99"/>
        </patternFill>
      </fill>
    </dxf>
    <dxf>
      <fill>
        <patternFill>
          <bgColor theme="6" tint="0.59996337778862885"/>
        </patternFill>
      </fill>
    </dxf>
    <dxf>
      <fill>
        <patternFill>
          <bgColor rgb="FFFFFF99"/>
        </patternFill>
      </fill>
    </dxf>
    <dxf>
      <fill>
        <patternFill>
          <bgColor theme="6" tint="0.59996337778862885"/>
        </patternFill>
      </fill>
    </dxf>
    <dxf>
      <fill>
        <patternFill>
          <bgColor rgb="FFFFFF99"/>
        </patternFill>
      </fill>
    </dxf>
    <dxf>
      <fill>
        <patternFill>
          <bgColor theme="6" tint="0.59996337778862885"/>
        </patternFill>
      </fill>
    </dxf>
    <dxf>
      <fill>
        <patternFill>
          <bgColor rgb="FFFFFF99"/>
        </patternFill>
      </fill>
    </dxf>
    <dxf>
      <fill>
        <patternFill>
          <bgColor theme="9" tint="0.39994506668294322"/>
        </patternFill>
      </fill>
    </dxf>
    <dxf>
      <fill>
        <patternFill>
          <bgColor theme="6" tint="0.59996337778862885"/>
        </patternFill>
      </fill>
    </dxf>
    <dxf>
      <fill>
        <patternFill>
          <bgColor rgb="FFFFFF99"/>
        </patternFill>
      </fill>
    </dxf>
    <dxf>
      <fill>
        <patternFill>
          <bgColor rgb="FFFFFF99"/>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ont>
        <b/>
        <i val="0"/>
        <color rgb="FFFF0000"/>
      </font>
      <fill>
        <patternFill>
          <bgColor theme="9" tint="0.39994506668294322"/>
        </patternFill>
      </fill>
    </dxf>
    <dxf>
      <fill>
        <patternFill>
          <bgColor theme="9" tint="0.39994506668294322"/>
        </patternFill>
      </fill>
    </dxf>
    <dxf>
      <font>
        <color rgb="FFFF0000"/>
      </font>
    </dxf>
    <dxf>
      <font>
        <color theme="0" tint="-0.14996795556505021"/>
      </font>
      <fill>
        <patternFill patternType="solid">
          <bgColor theme="0" tint="-0.14996795556505021"/>
        </patternFill>
      </fill>
    </dxf>
    <dxf>
      <font>
        <color theme="0" tint="-0.14996795556505021"/>
      </font>
      <fill>
        <patternFill patternType="solid">
          <bgColor theme="0" tint="-0.14996795556505021"/>
        </patternFill>
      </fill>
    </dxf>
    <dxf>
      <fill>
        <patternFill>
          <bgColor theme="6" tint="0.59996337778862885"/>
        </patternFill>
      </fill>
    </dxf>
    <dxf>
      <fill>
        <patternFill>
          <bgColor theme="9" tint="0.39994506668294322"/>
        </patternFill>
      </fill>
    </dxf>
    <dxf>
      <fill>
        <patternFill>
          <bgColor theme="9" tint="0.39994506668294322"/>
        </patternFill>
      </fill>
    </dxf>
    <dxf>
      <fill>
        <patternFill>
          <bgColor theme="6" tint="0.59996337778862885"/>
        </patternFill>
      </fill>
    </dxf>
    <dxf>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47625</xdr:rowOff>
    </xdr:from>
    <xdr:to>
      <xdr:col>3</xdr:col>
      <xdr:colOff>133350</xdr:colOff>
      <xdr:row>2</xdr:row>
      <xdr:rowOff>123825</xdr:rowOff>
    </xdr:to>
    <xdr:pic>
      <xdr:nvPicPr>
        <xdr:cNvPr id="3374" name="Bild 1">
          <a:extLst>
            <a:ext uri="{FF2B5EF4-FFF2-40B4-BE49-F238E27FC236}">
              <a16:creationId xmlns:a16="http://schemas.microsoft.com/office/drawing/2014/main" id="{00000000-0008-0000-0000-00002E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47625"/>
          <a:ext cx="5334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112395</xdr:colOff>
      <xdr:row>0</xdr:row>
      <xdr:rowOff>15240</xdr:rowOff>
    </xdr:from>
    <xdr:to>
      <xdr:col>8</xdr:col>
      <xdr:colOff>180994</xdr:colOff>
      <xdr:row>2</xdr:row>
      <xdr:rowOff>209550</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531495" y="15240"/>
          <a:ext cx="3297574" cy="689610"/>
        </a:xfrm>
        <a:prstGeom prst="rect">
          <a:avLst/>
        </a:prstGeom>
        <a:noFill/>
        <a:ln w="9525">
          <a:noFill/>
          <a:miter lim="800000"/>
          <a:headEnd/>
          <a:tailEnd/>
        </a:ln>
      </xdr:spPr>
      <xdr:txBody>
        <a:bodyPr vertOverflow="clip" wrap="square" lIns="91440" tIns="45720" rIns="91440" bIns="45720" anchor="t" upright="1"/>
        <a:lstStyle/>
        <a:p>
          <a:pPr algn="l" rtl="0">
            <a:lnSpc>
              <a:spcPts val="1200"/>
            </a:lnSpc>
            <a:spcAft>
              <a:spcPts val="0"/>
            </a:spcAft>
            <a:defRPr sz="1000"/>
          </a:pPr>
          <a:r>
            <a:rPr lang="de-CH" sz="1400" b="0" i="0" u="none" strike="noStrike" baseline="0">
              <a:solidFill>
                <a:srgbClr val="000000"/>
              </a:solidFill>
              <a:latin typeface="Arial"/>
              <a:cs typeface="Arial"/>
            </a:rPr>
            <a:t>Amt für Natur und Umwelt</a:t>
          </a:r>
          <a:br>
            <a:rPr lang="de-CH" sz="1400" b="0" i="0" u="none" strike="noStrike" baseline="0">
              <a:solidFill>
                <a:srgbClr val="000000"/>
              </a:solidFill>
              <a:latin typeface="Arial"/>
              <a:cs typeface="Arial"/>
            </a:rPr>
          </a:br>
          <a:r>
            <a:rPr lang="de-CH" sz="1400" b="0" i="0" u="none" strike="noStrike" baseline="0">
              <a:solidFill>
                <a:srgbClr val="000000"/>
              </a:solidFill>
              <a:latin typeface="Arial"/>
              <a:cs typeface="Arial"/>
            </a:rPr>
            <a:t>Uffizi per la natira e l’ambient</a:t>
          </a:r>
          <a:br>
            <a:rPr lang="de-CH" sz="1400" b="0" i="0" u="none" strike="noStrike" baseline="0">
              <a:solidFill>
                <a:srgbClr val="000000"/>
              </a:solidFill>
              <a:latin typeface="Arial"/>
              <a:cs typeface="Arial"/>
            </a:rPr>
          </a:br>
          <a:r>
            <a:rPr lang="de-CH" sz="1400" b="0" i="0" u="none" strike="noStrike" baseline="0">
              <a:solidFill>
                <a:srgbClr val="000000"/>
              </a:solidFill>
              <a:latin typeface="Arial"/>
              <a:cs typeface="Arial"/>
            </a:rPr>
            <a:t>Ufficio per la natura e l’ambiente</a:t>
          </a:r>
        </a:p>
        <a:p>
          <a:pPr algn="l" rtl="0">
            <a:lnSpc>
              <a:spcPts val="1100"/>
            </a:lnSpc>
            <a:defRPr sz="1000"/>
          </a:pPr>
          <a:r>
            <a:rPr lang="de-CH" sz="1400" b="0" i="0" u="none" strike="noStrike" baseline="0">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47625</xdr:rowOff>
    </xdr:from>
    <xdr:to>
      <xdr:col>3</xdr:col>
      <xdr:colOff>133350</xdr:colOff>
      <xdr:row>2</xdr:row>
      <xdr:rowOff>123825</xdr:rowOff>
    </xdr:to>
    <xdr:pic>
      <xdr:nvPicPr>
        <xdr:cNvPr id="1655" name="Bild 1">
          <a:extLst>
            <a:ext uri="{FF2B5EF4-FFF2-40B4-BE49-F238E27FC236}">
              <a16:creationId xmlns:a16="http://schemas.microsoft.com/office/drawing/2014/main" id="{00000000-0008-0000-0100-000077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47625"/>
          <a:ext cx="5334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120015</xdr:colOff>
      <xdr:row>0</xdr:row>
      <xdr:rowOff>57150</xdr:rowOff>
    </xdr:from>
    <xdr:to>
      <xdr:col>8</xdr:col>
      <xdr:colOff>188614</xdr:colOff>
      <xdr:row>2</xdr:row>
      <xdr:rowOff>133350</xdr:rowOff>
    </xdr:to>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539115" y="57150"/>
          <a:ext cx="3297574" cy="571500"/>
        </a:xfrm>
        <a:prstGeom prst="rect">
          <a:avLst/>
        </a:prstGeom>
        <a:noFill/>
        <a:ln w="9525">
          <a:noFill/>
          <a:miter lim="800000"/>
          <a:headEnd/>
          <a:tailEnd/>
        </a:ln>
      </xdr:spPr>
      <xdr:txBody>
        <a:bodyPr vertOverflow="clip" wrap="square" lIns="91440" tIns="45720" rIns="91440" bIns="45720" anchor="t" upright="1"/>
        <a:lstStyle/>
        <a:p>
          <a:pPr algn="l" rtl="0">
            <a:lnSpc>
              <a:spcPts val="1200"/>
            </a:lnSpc>
            <a:defRPr sz="1000"/>
          </a:pPr>
          <a:r>
            <a:rPr lang="de-CH" sz="1400" b="0" i="0" u="none" strike="noStrike" baseline="0">
              <a:solidFill>
                <a:srgbClr val="000000"/>
              </a:solidFill>
              <a:latin typeface="Arial"/>
              <a:cs typeface="Arial"/>
            </a:rPr>
            <a:t>Amt für Natur und Umwelt</a:t>
          </a:r>
          <a:br>
            <a:rPr lang="de-CH" sz="1400" b="0" i="0" u="none" strike="noStrike" baseline="0">
              <a:solidFill>
                <a:srgbClr val="000000"/>
              </a:solidFill>
              <a:latin typeface="Arial"/>
              <a:cs typeface="Arial"/>
            </a:rPr>
          </a:br>
          <a:r>
            <a:rPr lang="de-CH" sz="1400" b="0" i="0" u="none" strike="noStrike" baseline="0">
              <a:solidFill>
                <a:srgbClr val="000000"/>
              </a:solidFill>
              <a:latin typeface="Arial"/>
              <a:cs typeface="Arial"/>
            </a:rPr>
            <a:t>Uffizi per la natira e l’ambient</a:t>
          </a:r>
          <a:br>
            <a:rPr lang="de-CH" sz="1400" b="0" i="0" u="none" strike="noStrike" baseline="0">
              <a:solidFill>
                <a:srgbClr val="000000"/>
              </a:solidFill>
              <a:latin typeface="Arial"/>
              <a:cs typeface="Arial"/>
            </a:rPr>
          </a:br>
          <a:r>
            <a:rPr lang="de-CH" sz="1400" b="0" i="0" u="none" strike="noStrike" baseline="0">
              <a:solidFill>
                <a:srgbClr val="000000"/>
              </a:solidFill>
              <a:latin typeface="Arial"/>
              <a:cs typeface="Arial"/>
            </a:rPr>
            <a:t>Ufficio per la natura e l’ambiente</a:t>
          </a:r>
        </a:p>
        <a:p>
          <a:pPr algn="l" rtl="0">
            <a:lnSpc>
              <a:spcPts val="1000"/>
            </a:lnSpc>
            <a:defRPr sz="1000"/>
          </a:pPr>
          <a:r>
            <a:rPr lang="de-CH" sz="1400" b="0" i="0" u="none" strike="noStrike" baseline="0">
              <a:solidFill>
                <a:srgbClr val="000000"/>
              </a:solidFill>
              <a:latin typeface="Arial"/>
              <a:cs typeface="Arial"/>
            </a:rPr>
            <a:t> </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nfo@anu.gr.ch?subject=Gesuch_zum_Verbrennen_von_Gruenabfaelle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R24"/>
  <sheetViews>
    <sheetView showGridLines="0" zoomScaleNormal="100" workbookViewId="0">
      <selection activeCell="A6" sqref="A6:C6"/>
    </sheetView>
  </sheetViews>
  <sheetFormatPr baseColWidth="10" defaultColWidth="11.3984375" defaultRowHeight="14.25" x14ac:dyDescent="0.45"/>
  <cols>
    <col min="1" max="1" width="0.86328125" style="1" customWidth="1"/>
    <col min="2" max="2" width="3.73046875" style="1" customWidth="1"/>
    <col min="3" max="3" width="1.73046875" style="1" customWidth="1"/>
    <col min="4" max="4" width="12.265625" style="1" customWidth="1"/>
    <col min="5" max="5" width="3.73046875" style="1" customWidth="1"/>
    <col min="6" max="6" width="11.3984375" style="1"/>
    <col min="7" max="7" width="20.1328125" style="1" customWidth="1"/>
    <col min="8" max="8" width="0.86328125" style="1" customWidth="1"/>
    <col min="9" max="9" width="11.73046875" style="1" customWidth="1"/>
    <col min="10" max="10" width="0.86328125" style="1" customWidth="1"/>
    <col min="11" max="11" width="11.73046875" style="1" customWidth="1"/>
    <col min="12" max="12" width="0.86328125" style="1" customWidth="1"/>
    <col min="13" max="13" width="11.73046875" style="1" customWidth="1"/>
    <col min="14" max="14" width="0.86328125" style="1" customWidth="1"/>
    <col min="15" max="15" width="11.73046875" style="1" customWidth="1"/>
    <col min="16" max="16" width="0.86328125" style="1" customWidth="1"/>
    <col min="17" max="17" width="11.73046875" style="1" customWidth="1"/>
    <col min="18" max="18" width="0.86328125" style="1" customWidth="1"/>
    <col min="19" max="19" width="3.73046875" style="1" customWidth="1"/>
    <col min="20" max="20" width="5.73046875" style="1" customWidth="1"/>
    <col min="21" max="16384" width="11.3984375" style="1"/>
  </cols>
  <sheetData>
    <row r="1" spans="1:18" ht="19.899999999999999" customHeight="1" x14ac:dyDescent="0.45">
      <c r="E1" s="2"/>
      <c r="K1" s="107" t="s">
        <v>34</v>
      </c>
      <c r="L1" s="107"/>
      <c r="M1" s="107"/>
      <c r="N1" s="107"/>
      <c r="O1" s="107"/>
      <c r="P1" s="107"/>
      <c r="Q1" s="107"/>
      <c r="R1" s="107"/>
    </row>
    <row r="2" spans="1:18" ht="19.899999999999999" customHeight="1" x14ac:dyDescent="0.45">
      <c r="E2" s="2"/>
      <c r="K2" s="107"/>
      <c r="L2" s="107"/>
      <c r="M2" s="107"/>
      <c r="N2" s="107"/>
      <c r="O2" s="107"/>
      <c r="P2" s="107"/>
      <c r="Q2" s="107"/>
      <c r="R2" s="107"/>
    </row>
    <row r="3" spans="1:18" ht="19.899999999999999" customHeight="1" x14ac:dyDescent="0.45">
      <c r="E3" s="2"/>
      <c r="K3" s="107"/>
      <c r="L3" s="107"/>
      <c r="M3" s="107"/>
      <c r="N3" s="107"/>
      <c r="O3" s="107"/>
      <c r="P3" s="107"/>
      <c r="Q3" s="107"/>
      <c r="R3" s="107"/>
    </row>
    <row r="4" spans="1:18" s="3" customFormat="1" ht="5.0999999999999996" customHeight="1" x14ac:dyDescent="0.45"/>
    <row r="5" spans="1:18" ht="40.15" customHeight="1" x14ac:dyDescent="0.45">
      <c r="A5" s="6" t="s">
        <v>212</v>
      </c>
      <c r="O5" s="9"/>
    </row>
    <row r="6" spans="1:18" x14ac:dyDescent="0.45">
      <c r="A6" s="99" t="s">
        <v>63</v>
      </c>
      <c r="B6" s="99"/>
      <c r="C6" s="99"/>
      <c r="D6" s="7" t="s">
        <v>55</v>
      </c>
      <c r="E6" s="100" t="s">
        <v>65</v>
      </c>
      <c r="F6" s="100"/>
      <c r="G6" s="100"/>
      <c r="H6" s="100"/>
      <c r="I6" s="100"/>
      <c r="J6" s="100"/>
      <c r="K6" s="100"/>
      <c r="L6" s="100"/>
      <c r="M6" s="100"/>
      <c r="N6" s="100"/>
      <c r="O6" s="100"/>
      <c r="P6" s="100"/>
      <c r="Q6" s="100"/>
      <c r="R6" s="100"/>
    </row>
    <row r="7" spans="1:18" ht="48.6" customHeight="1" x14ac:dyDescent="0.45">
      <c r="A7" s="101" t="s">
        <v>77</v>
      </c>
      <c r="B7" s="101"/>
      <c r="C7" s="101"/>
      <c r="D7" s="8" t="s">
        <v>82</v>
      </c>
      <c r="E7" s="102" t="s">
        <v>81</v>
      </c>
      <c r="F7" s="102"/>
      <c r="G7" s="102"/>
      <c r="H7" s="102"/>
      <c r="I7" s="102"/>
      <c r="J7" s="102"/>
      <c r="K7" s="102"/>
      <c r="L7" s="102"/>
      <c r="M7" s="102"/>
      <c r="N7" s="102"/>
      <c r="O7" s="102"/>
      <c r="P7" s="102"/>
      <c r="Q7" s="102"/>
      <c r="R7" s="102"/>
    </row>
    <row r="8" spans="1:18" ht="91.5" customHeight="1" x14ac:dyDescent="0.45">
      <c r="A8" s="101" t="s">
        <v>66</v>
      </c>
      <c r="B8" s="101"/>
      <c r="C8" s="101"/>
      <c r="D8" s="8" t="s">
        <v>78</v>
      </c>
      <c r="E8" s="103" t="s">
        <v>240</v>
      </c>
      <c r="F8" s="103"/>
      <c r="G8" s="103"/>
      <c r="H8" s="103"/>
      <c r="I8" s="103"/>
      <c r="J8" s="103"/>
      <c r="K8" s="103"/>
      <c r="L8" s="103"/>
      <c r="M8" s="103"/>
      <c r="N8" s="103"/>
      <c r="O8" s="103"/>
      <c r="P8" s="103"/>
      <c r="Q8" s="103"/>
      <c r="R8" s="103"/>
    </row>
    <row r="9" spans="1:18" ht="105" customHeight="1" x14ac:dyDescent="0.45">
      <c r="A9" s="101" t="s">
        <v>67</v>
      </c>
      <c r="B9" s="101"/>
      <c r="C9" s="101"/>
      <c r="D9" s="8" t="s">
        <v>79</v>
      </c>
      <c r="E9" s="102" t="s">
        <v>84</v>
      </c>
      <c r="F9" s="102"/>
      <c r="G9" s="102"/>
      <c r="H9" s="102"/>
      <c r="I9" s="102"/>
      <c r="J9" s="102"/>
      <c r="K9" s="102"/>
      <c r="L9" s="102"/>
      <c r="M9" s="102"/>
      <c r="N9" s="102"/>
      <c r="O9" s="102"/>
      <c r="P9" s="102"/>
      <c r="Q9" s="102"/>
      <c r="R9" s="102"/>
    </row>
    <row r="10" spans="1:18" ht="107.25" customHeight="1" x14ac:dyDescent="0.45">
      <c r="A10" s="101" t="s">
        <v>68</v>
      </c>
      <c r="B10" s="101"/>
      <c r="C10" s="101"/>
      <c r="D10" s="8" t="s">
        <v>80</v>
      </c>
      <c r="E10" s="102" t="s">
        <v>216</v>
      </c>
      <c r="F10" s="102"/>
      <c r="G10" s="102"/>
      <c r="H10" s="102"/>
      <c r="I10" s="102"/>
      <c r="J10" s="102"/>
      <c r="K10" s="102"/>
      <c r="L10" s="102"/>
      <c r="M10" s="102"/>
      <c r="N10" s="102"/>
      <c r="O10" s="102"/>
      <c r="P10" s="102"/>
      <c r="Q10" s="102"/>
      <c r="R10" s="102"/>
    </row>
    <row r="11" spans="1:18" ht="61.9" customHeight="1" x14ac:dyDescent="0.45">
      <c r="A11" s="101" t="s">
        <v>69</v>
      </c>
      <c r="B11" s="101"/>
      <c r="C11" s="101"/>
      <c r="D11" s="8" t="s">
        <v>83</v>
      </c>
      <c r="E11" s="102" t="s">
        <v>85</v>
      </c>
      <c r="F11" s="102"/>
      <c r="G11" s="102"/>
      <c r="H11" s="102"/>
      <c r="I11" s="102"/>
      <c r="J11" s="102"/>
      <c r="K11" s="102"/>
      <c r="L11" s="102"/>
      <c r="M11" s="102"/>
      <c r="N11" s="102"/>
      <c r="O11" s="102"/>
      <c r="P11" s="102"/>
      <c r="Q11" s="102"/>
      <c r="R11" s="102"/>
    </row>
    <row r="12" spans="1:18" ht="92.25" customHeight="1" x14ac:dyDescent="0.45">
      <c r="A12" s="101" t="s">
        <v>243</v>
      </c>
      <c r="B12" s="101"/>
      <c r="C12" s="101"/>
      <c r="D12" s="8" t="s">
        <v>209</v>
      </c>
      <c r="E12" s="103" t="s">
        <v>210</v>
      </c>
      <c r="F12" s="103"/>
      <c r="G12" s="103"/>
      <c r="H12" s="103"/>
      <c r="I12" s="103"/>
      <c r="J12" s="103"/>
      <c r="K12" s="103"/>
      <c r="L12" s="103"/>
      <c r="M12" s="103"/>
      <c r="N12" s="103"/>
      <c r="O12" s="103"/>
      <c r="P12" s="103"/>
      <c r="Q12" s="103"/>
      <c r="R12" s="103"/>
    </row>
    <row r="14" spans="1:18" ht="40.15" customHeight="1" x14ac:dyDescent="0.45">
      <c r="A14" s="6" t="s">
        <v>213</v>
      </c>
    </row>
    <row r="15" spans="1:18" ht="19.899999999999999" customHeight="1" x14ac:dyDescent="0.45">
      <c r="A15" s="99" t="s">
        <v>63</v>
      </c>
      <c r="B15" s="99"/>
      <c r="C15" s="99"/>
      <c r="D15" s="108" t="s">
        <v>55</v>
      </c>
      <c r="E15" s="109"/>
      <c r="F15" s="109"/>
      <c r="G15" s="110"/>
      <c r="H15" s="100" t="s">
        <v>64</v>
      </c>
      <c r="I15" s="100"/>
      <c r="J15" s="100"/>
      <c r="K15" s="100"/>
      <c r="L15" s="100"/>
      <c r="M15" s="100"/>
      <c r="N15" s="100"/>
      <c r="O15" s="100"/>
      <c r="P15" s="100"/>
      <c r="Q15" s="100"/>
      <c r="R15" s="100"/>
    </row>
    <row r="16" spans="1:18" ht="19.899999999999999" customHeight="1" x14ac:dyDescent="0.45">
      <c r="A16" s="101" t="s">
        <v>66</v>
      </c>
      <c r="B16" s="101"/>
      <c r="C16" s="101"/>
      <c r="D16" s="104" t="s">
        <v>238</v>
      </c>
      <c r="E16" s="105"/>
      <c r="F16" s="105"/>
      <c r="G16" s="106"/>
      <c r="H16" s="102" t="s">
        <v>239</v>
      </c>
      <c r="I16" s="102"/>
      <c r="J16" s="102"/>
      <c r="K16" s="102"/>
      <c r="L16" s="102"/>
      <c r="M16" s="102"/>
      <c r="N16" s="102"/>
      <c r="O16" s="102"/>
      <c r="P16" s="102"/>
      <c r="Q16" s="102"/>
      <c r="R16" s="102"/>
    </row>
    <row r="17" spans="1:18" ht="19.899999999999999" customHeight="1" x14ac:dyDescent="0.45">
      <c r="A17" s="101" t="s">
        <v>66</v>
      </c>
      <c r="B17" s="101"/>
      <c r="C17" s="101"/>
      <c r="D17" s="104" t="s">
        <v>54</v>
      </c>
      <c r="E17" s="105"/>
      <c r="F17" s="105"/>
      <c r="G17" s="106"/>
      <c r="H17" s="102" t="s">
        <v>70</v>
      </c>
      <c r="I17" s="102"/>
      <c r="J17" s="102"/>
      <c r="K17" s="102"/>
      <c r="L17" s="102"/>
      <c r="M17" s="102"/>
      <c r="N17" s="102"/>
      <c r="O17" s="102"/>
      <c r="P17" s="102"/>
      <c r="Q17" s="102"/>
      <c r="R17" s="102"/>
    </row>
    <row r="18" spans="1:18" ht="19.899999999999999" customHeight="1" x14ac:dyDescent="0.45">
      <c r="A18" s="101" t="s">
        <v>66</v>
      </c>
      <c r="B18" s="101"/>
      <c r="C18" s="101"/>
      <c r="D18" s="104" t="s">
        <v>53</v>
      </c>
      <c r="E18" s="105"/>
      <c r="F18" s="105"/>
      <c r="G18" s="106"/>
      <c r="H18" s="102" t="s">
        <v>71</v>
      </c>
      <c r="I18" s="102"/>
      <c r="J18" s="102"/>
      <c r="K18" s="102"/>
      <c r="L18" s="102"/>
      <c r="M18" s="102"/>
      <c r="N18" s="102"/>
      <c r="O18" s="102"/>
      <c r="P18" s="102"/>
      <c r="Q18" s="102"/>
      <c r="R18" s="102"/>
    </row>
    <row r="19" spans="1:18" ht="19.899999999999999" customHeight="1" x14ac:dyDescent="0.45">
      <c r="A19" s="101" t="s">
        <v>66</v>
      </c>
      <c r="B19" s="101"/>
      <c r="C19" s="101"/>
      <c r="D19" s="104" t="s">
        <v>52</v>
      </c>
      <c r="E19" s="105"/>
      <c r="F19" s="105"/>
      <c r="G19" s="106"/>
      <c r="H19" s="102" t="s">
        <v>72</v>
      </c>
      <c r="I19" s="102"/>
      <c r="J19" s="102"/>
      <c r="K19" s="102"/>
      <c r="L19" s="102"/>
      <c r="M19" s="102"/>
      <c r="N19" s="102"/>
      <c r="O19" s="102"/>
      <c r="P19" s="102"/>
      <c r="Q19" s="102"/>
      <c r="R19" s="102"/>
    </row>
    <row r="20" spans="1:18" ht="19.899999999999999" customHeight="1" x14ac:dyDescent="0.45">
      <c r="A20" s="101" t="s">
        <v>66</v>
      </c>
      <c r="B20" s="101"/>
      <c r="C20" s="101"/>
      <c r="D20" s="104" t="s">
        <v>51</v>
      </c>
      <c r="E20" s="105"/>
      <c r="F20" s="105"/>
      <c r="G20" s="106"/>
      <c r="H20" s="102" t="s">
        <v>73</v>
      </c>
      <c r="I20" s="102"/>
      <c r="J20" s="102"/>
      <c r="K20" s="102"/>
      <c r="L20" s="102"/>
      <c r="M20" s="102"/>
      <c r="N20" s="102"/>
      <c r="O20" s="102"/>
      <c r="P20" s="102"/>
      <c r="Q20" s="102"/>
      <c r="R20" s="102"/>
    </row>
    <row r="21" spans="1:18" ht="19.899999999999999" customHeight="1" x14ac:dyDescent="0.45">
      <c r="A21" s="101" t="s">
        <v>66</v>
      </c>
      <c r="B21" s="101"/>
      <c r="C21" s="101"/>
      <c r="D21" s="104" t="s">
        <v>50</v>
      </c>
      <c r="E21" s="105"/>
      <c r="F21" s="105"/>
      <c r="G21" s="106"/>
      <c r="H21" s="102" t="s">
        <v>74</v>
      </c>
      <c r="I21" s="102"/>
      <c r="J21" s="102"/>
      <c r="K21" s="102"/>
      <c r="L21" s="102"/>
      <c r="M21" s="102"/>
      <c r="N21" s="102"/>
      <c r="O21" s="102"/>
      <c r="P21" s="102"/>
      <c r="Q21" s="102"/>
      <c r="R21" s="102"/>
    </row>
    <row r="22" spans="1:18" ht="19.899999999999999" customHeight="1" x14ac:dyDescent="0.45">
      <c r="A22" s="101" t="s">
        <v>66</v>
      </c>
      <c r="B22" s="101"/>
      <c r="C22" s="101"/>
      <c r="D22" s="104" t="s">
        <v>48</v>
      </c>
      <c r="E22" s="105"/>
      <c r="F22" s="105"/>
      <c r="G22" s="106"/>
      <c r="H22" s="102" t="s">
        <v>75</v>
      </c>
      <c r="I22" s="102"/>
      <c r="J22" s="102"/>
      <c r="K22" s="102"/>
      <c r="L22" s="102"/>
      <c r="M22" s="102"/>
      <c r="N22" s="102"/>
      <c r="O22" s="102"/>
      <c r="P22" s="102"/>
      <c r="Q22" s="102"/>
      <c r="R22" s="102"/>
    </row>
    <row r="23" spans="1:18" ht="46.9" customHeight="1" x14ac:dyDescent="0.45">
      <c r="A23" s="101" t="s">
        <v>68</v>
      </c>
      <c r="B23" s="101"/>
      <c r="C23" s="101"/>
      <c r="D23" s="104" t="s">
        <v>56</v>
      </c>
      <c r="E23" s="105"/>
      <c r="F23" s="105"/>
      <c r="G23" s="106"/>
      <c r="H23" s="102" t="s">
        <v>76</v>
      </c>
      <c r="I23" s="102"/>
      <c r="J23" s="102"/>
      <c r="K23" s="102"/>
      <c r="L23" s="102"/>
      <c r="M23" s="102"/>
      <c r="N23" s="102"/>
      <c r="O23" s="102"/>
      <c r="P23" s="102"/>
      <c r="Q23" s="102"/>
      <c r="R23" s="102"/>
    </row>
    <row r="24" spans="1:18" ht="21" customHeight="1" x14ac:dyDescent="0.45">
      <c r="A24" s="114" t="s">
        <v>69</v>
      </c>
      <c r="B24" s="114"/>
      <c r="C24" s="114"/>
      <c r="D24" s="111" t="s">
        <v>214</v>
      </c>
      <c r="E24" s="112"/>
      <c r="F24" s="112"/>
      <c r="G24" s="113"/>
      <c r="H24" s="103" t="s">
        <v>215</v>
      </c>
      <c r="I24" s="103"/>
      <c r="J24" s="103"/>
      <c r="K24" s="103"/>
      <c r="L24" s="103"/>
      <c r="M24" s="103"/>
      <c r="N24" s="103"/>
      <c r="O24" s="103"/>
      <c r="P24" s="103"/>
      <c r="Q24" s="103"/>
      <c r="R24" s="103"/>
    </row>
  </sheetData>
  <sheetProtection algorithmName="SHA-512" hashValue="1zMXCy618/iI6ZZ7rRywzF0LI8Rh2UIbZYkEsaaJA+qD9RMYFR/TBEj/5u9kCBvADHyImaQjuyuO4nHK0N2RGg==" saltValue="FHkNOFvT2yE6ewmyfFv6JQ==" spinCount="100000" sheet="1" selectLockedCells="1"/>
  <mergeCells count="45">
    <mergeCell ref="H24:R24"/>
    <mergeCell ref="A15:C15"/>
    <mergeCell ref="D15:G15"/>
    <mergeCell ref="H15:R15"/>
    <mergeCell ref="A17:C17"/>
    <mergeCell ref="D17:G17"/>
    <mergeCell ref="A19:C19"/>
    <mergeCell ref="D19:G19"/>
    <mergeCell ref="H19:R19"/>
    <mergeCell ref="A18:C18"/>
    <mergeCell ref="D24:G24"/>
    <mergeCell ref="D21:G21"/>
    <mergeCell ref="A24:C24"/>
    <mergeCell ref="K1:R3"/>
    <mergeCell ref="A23:C23"/>
    <mergeCell ref="D23:G23"/>
    <mergeCell ref="H23:R23"/>
    <mergeCell ref="A20:C20"/>
    <mergeCell ref="D20:G20"/>
    <mergeCell ref="H20:R20"/>
    <mergeCell ref="A21:C21"/>
    <mergeCell ref="H21:R21"/>
    <mergeCell ref="A9:C9"/>
    <mergeCell ref="E9:R9"/>
    <mergeCell ref="A10:C10"/>
    <mergeCell ref="A22:C22"/>
    <mergeCell ref="D22:G22"/>
    <mergeCell ref="H22:R22"/>
    <mergeCell ref="H17:R17"/>
    <mergeCell ref="A12:C12"/>
    <mergeCell ref="D18:G18"/>
    <mergeCell ref="H18:R18"/>
    <mergeCell ref="E10:R10"/>
    <mergeCell ref="A11:C11"/>
    <mergeCell ref="E11:R11"/>
    <mergeCell ref="A16:C16"/>
    <mergeCell ref="D16:G16"/>
    <mergeCell ref="H16:R16"/>
    <mergeCell ref="E12:R12"/>
    <mergeCell ref="A6:C6"/>
    <mergeCell ref="E6:R6"/>
    <mergeCell ref="A7:C7"/>
    <mergeCell ref="E7:R7"/>
    <mergeCell ref="A8:C8"/>
    <mergeCell ref="E8:R8"/>
  </mergeCells>
  <printOptions horizontalCentered="1" verticalCentered="1"/>
  <pageMargins left="0.39370078740157483" right="0.39370078740157483" top="0.39370078740157483" bottom="0.39370078740157483" header="0.39370078740157483" footer="0.19685039370078741"/>
  <pageSetup paperSize="9" scale="80" orientation="portrait" r:id="rId1"/>
  <headerFooter>
    <oddFooter>&amp;L&amp;F&amp;RSeite &amp;P von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dimension ref="A1:W113"/>
  <sheetViews>
    <sheetView showGridLines="0" tabSelected="1" zoomScaleNormal="100" workbookViewId="0">
      <selection activeCell="E12" sqref="E12:Q12"/>
    </sheetView>
  </sheetViews>
  <sheetFormatPr baseColWidth="10" defaultColWidth="11.3984375" defaultRowHeight="14.25" x14ac:dyDescent="0.45"/>
  <cols>
    <col min="1" max="1" width="0.86328125" style="20" customWidth="1"/>
    <col min="2" max="2" width="3.73046875" style="20" customWidth="1"/>
    <col min="3" max="3" width="1.73046875" style="20" customWidth="1"/>
    <col min="4" max="4" width="12.265625" style="20" customWidth="1"/>
    <col min="5" max="5" width="3.73046875" style="20" customWidth="1"/>
    <col min="6" max="6" width="11.3984375" style="20"/>
    <col min="7" max="7" width="20.1328125" style="20" customWidth="1"/>
    <col min="8" max="8" width="0.86328125" style="20" customWidth="1"/>
    <col min="9" max="9" width="11.73046875" style="20" customWidth="1"/>
    <col min="10" max="10" width="0.86328125" style="20" customWidth="1"/>
    <col min="11" max="11" width="11.73046875" style="20" customWidth="1"/>
    <col min="12" max="12" width="0.86328125" style="20" customWidth="1"/>
    <col min="13" max="13" width="11.73046875" style="20" customWidth="1"/>
    <col min="14" max="14" width="0.86328125" style="20" customWidth="1"/>
    <col min="15" max="15" width="11.73046875" style="20" customWidth="1"/>
    <col min="16" max="16" width="0.86328125" style="20" customWidth="1"/>
    <col min="17" max="17" width="11.73046875" style="20" customWidth="1"/>
    <col min="18" max="18" width="0.86328125" style="20" customWidth="1"/>
    <col min="19" max="19" width="3.73046875" style="20" customWidth="1"/>
    <col min="20" max="20" width="3.73046875" style="28" hidden="1" customWidth="1"/>
    <col min="21" max="23" width="3.73046875" style="32" hidden="1" customWidth="1"/>
    <col min="24" max="24" width="3.73046875" style="20" customWidth="1"/>
    <col min="25" max="16384" width="11.3984375" style="20"/>
  </cols>
  <sheetData>
    <row r="1" spans="1:23" ht="19.899999999999999" customHeight="1" x14ac:dyDescent="0.45">
      <c r="E1" s="21"/>
      <c r="K1" s="124" t="s">
        <v>34</v>
      </c>
      <c r="L1" s="124"/>
      <c r="M1" s="124"/>
      <c r="N1" s="124"/>
      <c r="O1" s="124"/>
      <c r="P1" s="124"/>
      <c r="Q1" s="124"/>
      <c r="R1" s="124"/>
      <c r="T1" s="118" t="s">
        <v>207</v>
      </c>
      <c r="U1" s="118"/>
      <c r="V1" s="116" t="s">
        <v>285</v>
      </c>
      <c r="W1" s="116"/>
    </row>
    <row r="2" spans="1:23" ht="19.899999999999999" customHeight="1" x14ac:dyDescent="0.45">
      <c r="E2" s="21"/>
      <c r="K2" s="124"/>
      <c r="L2" s="124"/>
      <c r="M2" s="124"/>
      <c r="N2" s="124"/>
      <c r="O2" s="124"/>
      <c r="P2" s="124"/>
      <c r="Q2" s="124"/>
      <c r="R2" s="124"/>
      <c r="T2" s="117" t="s">
        <v>86</v>
      </c>
      <c r="U2" s="117"/>
      <c r="V2" s="117"/>
      <c r="W2" s="117"/>
    </row>
    <row r="3" spans="1:23" ht="19.899999999999999" customHeight="1" x14ac:dyDescent="0.45">
      <c r="E3" s="21"/>
      <c r="K3" s="124"/>
      <c r="L3" s="124"/>
      <c r="M3" s="124"/>
      <c r="N3" s="124"/>
      <c r="O3" s="124"/>
      <c r="P3" s="124"/>
      <c r="Q3" s="124"/>
      <c r="R3" s="124"/>
      <c r="T3" s="117"/>
      <c r="U3" s="117"/>
      <c r="V3" s="117"/>
      <c r="W3" s="117"/>
    </row>
    <row r="4" spans="1:23" s="22" customFormat="1" ht="5.0999999999999996" customHeight="1" x14ac:dyDescent="0.45">
      <c r="R4" s="93"/>
      <c r="T4" s="118"/>
      <c r="U4" s="118"/>
      <c r="V4" s="116"/>
      <c r="W4" s="116"/>
    </row>
    <row r="5" spans="1:23" s="22" customFormat="1" ht="19.899999999999999" customHeight="1" x14ac:dyDescent="0.45">
      <c r="R5" s="94" t="s">
        <v>284</v>
      </c>
      <c r="T5" s="23"/>
      <c r="U5" s="23"/>
      <c r="V5" s="24"/>
      <c r="W5" s="24"/>
    </row>
    <row r="6" spans="1:23" s="22" customFormat="1" ht="5.0999999999999996" customHeight="1" x14ac:dyDescent="0.45">
      <c r="T6" s="23"/>
      <c r="U6" s="23"/>
      <c r="V6" s="24"/>
      <c r="W6" s="24"/>
    </row>
    <row r="7" spans="1:23" s="22" customFormat="1" ht="19.899999999999999" customHeight="1" x14ac:dyDescent="0.45">
      <c r="A7" s="25"/>
      <c r="B7" s="126" t="s">
        <v>39</v>
      </c>
      <c r="C7" s="126"/>
      <c r="D7" s="126"/>
      <c r="E7" s="126"/>
      <c r="F7" s="126"/>
      <c r="G7" s="123" t="s">
        <v>38</v>
      </c>
      <c r="H7" s="123"/>
      <c r="I7" s="123"/>
      <c r="J7" s="26"/>
      <c r="K7" s="127" t="s">
        <v>43</v>
      </c>
      <c r="L7" s="127"/>
      <c r="M7" s="127"/>
      <c r="N7" s="127"/>
      <c r="O7" s="127"/>
      <c r="P7" s="127"/>
      <c r="Q7" s="127"/>
      <c r="R7" s="27"/>
      <c r="T7" s="28">
        <f>SUM(T8:T99)</f>
        <v>18</v>
      </c>
      <c r="U7" s="125">
        <f ca="1">SUM(U8:W99)</f>
        <v>0</v>
      </c>
      <c r="V7" s="125"/>
      <c r="W7" s="125"/>
    </row>
    <row r="8" spans="1:23" s="22" customFormat="1" ht="5.0999999999999996" customHeight="1" x14ac:dyDescent="0.45">
      <c r="T8" s="29"/>
      <c r="U8" s="30"/>
      <c r="V8" s="30"/>
      <c r="W8" s="30"/>
    </row>
    <row r="9" spans="1:23" ht="5.0999999999999996" customHeight="1" x14ac:dyDescent="0.45">
      <c r="A9" s="31"/>
      <c r="B9" s="31"/>
      <c r="C9" s="31"/>
      <c r="D9" s="31"/>
      <c r="E9" s="31"/>
      <c r="F9" s="31"/>
      <c r="G9" s="31"/>
      <c r="H9" s="31"/>
      <c r="I9" s="31"/>
      <c r="J9" s="31"/>
      <c r="K9" s="31"/>
      <c r="L9" s="31"/>
      <c r="M9" s="31"/>
      <c r="N9" s="31"/>
      <c r="O9" s="31"/>
      <c r="P9" s="31"/>
      <c r="Q9" s="31"/>
      <c r="R9" s="31"/>
    </row>
    <row r="10" spans="1:23" ht="20.100000000000001" customHeight="1" x14ac:dyDescent="0.45">
      <c r="A10" s="31"/>
      <c r="B10" s="120" t="s">
        <v>57</v>
      </c>
      <c r="C10" s="120"/>
      <c r="D10" s="120"/>
      <c r="E10" s="120"/>
      <c r="F10" s="120"/>
      <c r="G10" s="120"/>
      <c r="H10" s="120"/>
      <c r="I10" s="120"/>
      <c r="J10" s="120"/>
      <c r="K10" s="120"/>
      <c r="L10" s="120"/>
      <c r="M10" s="120"/>
      <c r="N10" s="120"/>
      <c r="O10" s="120"/>
      <c r="P10" s="120"/>
      <c r="Q10" s="120"/>
      <c r="R10" s="31"/>
      <c r="U10" s="28"/>
      <c r="V10" s="28"/>
      <c r="W10" s="28"/>
    </row>
    <row r="11" spans="1:23" ht="5.0999999999999996" customHeight="1" x14ac:dyDescent="0.45">
      <c r="A11" s="31"/>
      <c r="B11" s="31"/>
      <c r="C11" s="31"/>
      <c r="D11" s="31"/>
      <c r="E11" s="31"/>
      <c r="F11" s="31"/>
      <c r="G11" s="31"/>
      <c r="H11" s="31"/>
      <c r="I11" s="31"/>
      <c r="J11" s="31"/>
      <c r="K11" s="31"/>
      <c r="L11" s="31"/>
      <c r="M11" s="31"/>
      <c r="N11" s="31"/>
      <c r="O11" s="31"/>
      <c r="P11" s="31"/>
      <c r="Q11" s="31"/>
      <c r="R11" s="31"/>
      <c r="U11" s="28"/>
      <c r="V11" s="28"/>
      <c r="W11" s="28"/>
    </row>
    <row r="12" spans="1:23" ht="20.100000000000001" customHeight="1" x14ac:dyDescent="0.45">
      <c r="A12" s="31"/>
      <c r="B12" s="31" t="s">
        <v>0</v>
      </c>
      <c r="C12" s="31"/>
      <c r="D12" s="31"/>
      <c r="E12" s="121"/>
      <c r="F12" s="121"/>
      <c r="G12" s="121"/>
      <c r="H12" s="121"/>
      <c r="I12" s="121"/>
      <c r="J12" s="121"/>
      <c r="K12" s="121"/>
      <c r="L12" s="121"/>
      <c r="M12" s="121"/>
      <c r="N12" s="121"/>
      <c r="O12" s="121"/>
      <c r="P12" s="121"/>
      <c r="Q12" s="121"/>
      <c r="R12" s="31"/>
      <c r="U12" s="28"/>
      <c r="V12" s="28"/>
      <c r="W12" s="28"/>
    </row>
    <row r="13" spans="1:23" ht="5.0999999999999996" customHeight="1" x14ac:dyDescent="0.45">
      <c r="A13" s="31"/>
      <c r="B13" s="31"/>
      <c r="C13" s="31"/>
      <c r="D13" s="31"/>
      <c r="E13" s="31"/>
      <c r="F13" s="31"/>
      <c r="G13" s="31"/>
      <c r="H13" s="31"/>
      <c r="I13" s="31"/>
      <c r="J13" s="31"/>
      <c r="K13" s="33"/>
      <c r="L13" s="33"/>
      <c r="M13" s="33"/>
      <c r="N13" s="33"/>
      <c r="O13" s="33"/>
      <c r="P13" s="33"/>
      <c r="Q13" s="33"/>
      <c r="R13" s="31"/>
      <c r="U13" s="28"/>
      <c r="V13" s="28"/>
      <c r="W13" s="28"/>
    </row>
    <row r="14" spans="1:23" ht="20.100000000000001" customHeight="1" x14ac:dyDescent="0.45">
      <c r="A14" s="31"/>
      <c r="B14" s="31" t="s">
        <v>211</v>
      </c>
      <c r="C14" s="31"/>
      <c r="D14" s="31"/>
      <c r="E14" s="144"/>
      <c r="F14" s="144"/>
      <c r="G14" s="31"/>
      <c r="H14" s="31"/>
      <c r="I14" s="31"/>
      <c r="J14" s="31"/>
      <c r="K14" s="33"/>
      <c r="L14" s="33"/>
      <c r="M14" s="33"/>
      <c r="N14" s="33"/>
      <c r="O14" s="33"/>
      <c r="P14" s="33"/>
      <c r="Q14" s="33"/>
      <c r="R14" s="31"/>
      <c r="T14" s="28">
        <f>IF(E14="",1,0)</f>
        <v>1</v>
      </c>
      <c r="U14" s="28"/>
      <c r="V14" s="28"/>
      <c r="W14" s="28"/>
    </row>
    <row r="15" spans="1:23" ht="5.0999999999999996" customHeight="1" x14ac:dyDescent="0.45">
      <c r="A15" s="31"/>
      <c r="B15" s="31"/>
      <c r="C15" s="31"/>
      <c r="D15" s="31"/>
      <c r="E15" s="31"/>
      <c r="F15" s="31"/>
      <c r="G15" s="31"/>
      <c r="H15" s="31"/>
      <c r="I15" s="31"/>
      <c r="J15" s="31"/>
      <c r="K15" s="33"/>
      <c r="L15" s="33"/>
      <c r="M15" s="33"/>
      <c r="N15" s="33"/>
      <c r="O15" s="33"/>
      <c r="P15" s="33"/>
      <c r="Q15" s="33"/>
      <c r="R15" s="31"/>
      <c r="U15" s="28"/>
      <c r="V15" s="28"/>
      <c r="W15" s="28"/>
    </row>
    <row r="16" spans="1:23" ht="20.100000000000001" customHeight="1" x14ac:dyDescent="0.45">
      <c r="A16" s="31"/>
      <c r="B16" s="31" t="s">
        <v>1</v>
      </c>
      <c r="C16" s="31"/>
      <c r="D16" s="31"/>
      <c r="E16" s="122"/>
      <c r="F16" s="122"/>
      <c r="G16" s="122"/>
      <c r="H16" s="31"/>
      <c r="I16" s="31" t="s">
        <v>204</v>
      </c>
      <c r="J16" s="31"/>
      <c r="K16" s="122"/>
      <c r="L16" s="122"/>
      <c r="M16" s="122"/>
      <c r="N16" s="122"/>
      <c r="O16" s="122"/>
      <c r="P16" s="122"/>
      <c r="Q16" s="122"/>
      <c r="R16" s="31"/>
      <c r="T16" s="28">
        <f>IF(OR(E16="",K16=""),1,0)</f>
        <v>1</v>
      </c>
      <c r="U16" s="28"/>
      <c r="V16" s="28"/>
      <c r="W16" s="28"/>
    </row>
    <row r="17" spans="1:23" ht="5.0999999999999996" customHeight="1" x14ac:dyDescent="0.45">
      <c r="A17" s="31"/>
      <c r="B17" s="31"/>
      <c r="C17" s="31"/>
      <c r="D17" s="31"/>
      <c r="E17" s="31"/>
      <c r="F17" s="31"/>
      <c r="G17" s="31"/>
      <c r="H17" s="31"/>
      <c r="I17" s="31"/>
      <c r="J17" s="31"/>
      <c r="K17" s="119"/>
      <c r="L17" s="119"/>
      <c r="M17" s="119"/>
      <c r="N17" s="119"/>
      <c r="O17" s="119"/>
      <c r="P17" s="119"/>
      <c r="Q17" s="119"/>
      <c r="R17" s="31"/>
      <c r="U17" s="28"/>
      <c r="V17" s="28"/>
      <c r="W17" s="28"/>
    </row>
    <row r="18" spans="1:23" ht="20.100000000000001" customHeight="1" x14ac:dyDescent="0.45">
      <c r="A18" s="31"/>
      <c r="B18" s="31" t="s">
        <v>2</v>
      </c>
      <c r="C18" s="31"/>
      <c r="D18" s="31"/>
      <c r="E18" s="122"/>
      <c r="F18" s="122"/>
      <c r="G18" s="122"/>
      <c r="H18" s="31"/>
      <c r="I18" s="31" t="s">
        <v>244</v>
      </c>
      <c r="J18" s="31"/>
      <c r="K18" s="19"/>
      <c r="L18" s="33"/>
      <c r="M18" s="34" t="s">
        <v>245</v>
      </c>
      <c r="N18" s="31"/>
      <c r="O18" s="151"/>
      <c r="P18" s="151"/>
      <c r="Q18" s="151"/>
      <c r="R18" s="31"/>
      <c r="T18" s="28">
        <f>IF(OR(E18="",K18="",O18=""),1,0)</f>
        <v>1</v>
      </c>
      <c r="U18" s="28"/>
      <c r="V18" s="28"/>
      <c r="W18" s="28"/>
    </row>
    <row r="19" spans="1:23" ht="5.0999999999999996" customHeight="1" x14ac:dyDescent="0.45">
      <c r="A19" s="31"/>
      <c r="B19" s="31"/>
      <c r="C19" s="31"/>
      <c r="D19" s="31"/>
      <c r="E19" s="31"/>
      <c r="F19" s="31"/>
      <c r="G19" s="31"/>
      <c r="H19" s="31"/>
      <c r="I19" s="31"/>
      <c r="J19" s="31"/>
      <c r="K19" s="31"/>
      <c r="L19" s="31"/>
      <c r="M19" s="31"/>
      <c r="N19" s="31"/>
      <c r="O19" s="31"/>
      <c r="P19" s="31"/>
      <c r="Q19" s="31"/>
      <c r="R19" s="31"/>
      <c r="U19" s="28"/>
      <c r="V19" s="28"/>
      <c r="W19" s="28"/>
    </row>
    <row r="20" spans="1:23" ht="20.100000000000001" customHeight="1" x14ac:dyDescent="0.45">
      <c r="A20" s="31"/>
      <c r="B20" s="31" t="s">
        <v>29</v>
      </c>
      <c r="C20" s="31"/>
      <c r="D20" s="143" t="s">
        <v>40</v>
      </c>
      <c r="E20" s="143"/>
      <c r="F20" s="156"/>
      <c r="G20" s="156"/>
      <c r="H20" s="31"/>
      <c r="I20" s="31" t="s">
        <v>3</v>
      </c>
      <c r="J20" s="31"/>
      <c r="K20" s="145"/>
      <c r="L20" s="145"/>
      <c r="M20" s="145"/>
      <c r="N20" s="145"/>
      <c r="O20" s="145"/>
      <c r="P20" s="145"/>
      <c r="Q20" s="145"/>
      <c r="R20" s="31"/>
      <c r="T20" s="28">
        <f>IF(F20="",1,0)</f>
        <v>1</v>
      </c>
      <c r="U20" s="28" t="str">
        <f>IF(F20="","",IF(OR(LEN(F20)&lt;&gt;10,ISERROR(VALUE(F20)/1)),1,0))</f>
        <v/>
      </c>
      <c r="V20" s="28"/>
      <c r="W20" s="28"/>
    </row>
    <row r="21" spans="1:23" ht="5.0999999999999996" customHeight="1" x14ac:dyDescent="0.45">
      <c r="A21" s="31"/>
      <c r="B21" s="31"/>
      <c r="C21" s="31"/>
      <c r="D21" s="31"/>
      <c r="E21" s="31"/>
      <c r="F21" s="35"/>
      <c r="G21" s="35"/>
      <c r="H21" s="31"/>
      <c r="I21" s="31"/>
      <c r="J21" s="31"/>
      <c r="K21" s="31"/>
      <c r="L21" s="31"/>
      <c r="M21" s="31"/>
      <c r="N21" s="31"/>
      <c r="O21" s="31"/>
      <c r="P21" s="31"/>
      <c r="Q21" s="31"/>
      <c r="R21" s="31"/>
      <c r="U21" s="28"/>
      <c r="V21" s="28"/>
      <c r="W21" s="28"/>
    </row>
    <row r="22" spans="1:23" ht="20.100000000000001" customHeight="1" x14ac:dyDescent="0.45">
      <c r="A22" s="31"/>
      <c r="B22" s="31"/>
      <c r="C22" s="31"/>
      <c r="D22" s="143" t="s">
        <v>41</v>
      </c>
      <c r="E22" s="143"/>
      <c r="F22" s="160"/>
      <c r="G22" s="160"/>
      <c r="H22" s="31"/>
      <c r="I22" s="31" t="s">
        <v>4</v>
      </c>
      <c r="J22" s="31"/>
      <c r="K22" s="161"/>
      <c r="L22" s="161"/>
      <c r="M22" s="161"/>
      <c r="N22" s="161"/>
      <c r="O22" s="161"/>
      <c r="P22" s="161"/>
      <c r="Q22" s="161"/>
      <c r="R22" s="31"/>
      <c r="T22" s="28">
        <f>IF(K22="",1,0)</f>
        <v>1</v>
      </c>
      <c r="U22" s="28"/>
      <c r="V22" s="28"/>
      <c r="W22" s="28"/>
    </row>
    <row r="23" spans="1:23" ht="5.0999999999999996" customHeight="1" x14ac:dyDescent="0.45">
      <c r="A23" s="31"/>
      <c r="B23" s="31"/>
      <c r="C23" s="31"/>
      <c r="D23" s="31"/>
      <c r="E23" s="31"/>
      <c r="F23" s="31"/>
      <c r="G23" s="31"/>
      <c r="H23" s="31"/>
      <c r="I23" s="31"/>
      <c r="J23" s="31"/>
      <c r="K23" s="31"/>
      <c r="L23" s="31"/>
      <c r="M23" s="31"/>
      <c r="N23" s="31"/>
      <c r="O23" s="31"/>
      <c r="P23" s="31"/>
      <c r="Q23" s="31"/>
      <c r="R23" s="31"/>
      <c r="U23" s="28"/>
      <c r="V23" s="28"/>
      <c r="W23" s="28"/>
    </row>
    <row r="24" spans="1:23" ht="4.9000000000000004" customHeight="1" x14ac:dyDescent="0.45">
      <c r="A24" s="22"/>
      <c r="B24" s="22"/>
      <c r="C24" s="22"/>
      <c r="D24" s="22"/>
      <c r="E24" s="22"/>
      <c r="F24" s="22"/>
      <c r="G24" s="22"/>
      <c r="H24" s="22"/>
      <c r="I24" s="22"/>
      <c r="J24" s="22"/>
      <c r="K24" s="22"/>
      <c r="L24" s="22"/>
      <c r="M24" s="22"/>
      <c r="N24" s="22"/>
      <c r="O24" s="22"/>
      <c r="P24" s="22"/>
      <c r="Q24" s="22"/>
      <c r="R24" s="22"/>
      <c r="U24" s="28"/>
      <c r="V24" s="28"/>
      <c r="W24" s="28"/>
    </row>
    <row r="25" spans="1:23" ht="5.0999999999999996" customHeight="1" x14ac:dyDescent="0.45">
      <c r="A25" s="31"/>
      <c r="B25" s="31"/>
      <c r="C25" s="31"/>
      <c r="D25" s="31"/>
      <c r="E25" s="31"/>
      <c r="F25" s="31"/>
      <c r="G25" s="31"/>
      <c r="H25" s="31"/>
      <c r="I25" s="31"/>
      <c r="J25" s="31"/>
      <c r="K25" s="31"/>
      <c r="L25" s="31"/>
      <c r="M25" s="31"/>
      <c r="N25" s="31"/>
      <c r="O25" s="31"/>
      <c r="P25" s="31"/>
      <c r="Q25" s="31"/>
      <c r="R25" s="31"/>
      <c r="U25" s="28"/>
      <c r="V25" s="28"/>
      <c r="W25" s="28"/>
    </row>
    <row r="26" spans="1:23" ht="20.100000000000001" customHeight="1" x14ac:dyDescent="0.45">
      <c r="A26" s="36"/>
      <c r="B26" s="134" t="s">
        <v>58</v>
      </c>
      <c r="C26" s="134"/>
      <c r="D26" s="134"/>
      <c r="E26" s="134"/>
      <c r="F26" s="134"/>
      <c r="G26" s="134"/>
      <c r="H26" s="134"/>
      <c r="I26" s="134"/>
      <c r="J26" s="134"/>
      <c r="K26" s="134"/>
      <c r="L26" s="134"/>
      <c r="M26" s="134"/>
      <c r="N26" s="134"/>
      <c r="O26" s="134"/>
      <c r="P26" s="134"/>
      <c r="Q26" s="134"/>
      <c r="R26" s="36"/>
      <c r="U26" s="28"/>
      <c r="V26" s="28"/>
      <c r="W26" s="28"/>
    </row>
    <row r="27" spans="1:23" s="40" customFormat="1" ht="4.9000000000000004" customHeight="1" x14ac:dyDescent="0.45">
      <c r="A27" s="37"/>
      <c r="B27" s="38"/>
      <c r="C27" s="39"/>
      <c r="D27" s="39"/>
      <c r="E27" s="39"/>
      <c r="F27" s="39"/>
      <c r="G27" s="39"/>
      <c r="H27" s="39"/>
      <c r="I27" s="39"/>
      <c r="J27" s="39"/>
      <c r="K27" s="38"/>
      <c r="L27" s="39"/>
      <c r="M27" s="39"/>
      <c r="N27" s="39"/>
      <c r="O27" s="39"/>
      <c r="P27" s="39"/>
      <c r="Q27" s="39"/>
      <c r="R27" s="37"/>
      <c r="T27" s="28"/>
      <c r="U27" s="28"/>
      <c r="V27" s="28"/>
      <c r="W27" s="28"/>
    </row>
    <row r="28" spans="1:23" ht="20.100000000000001" customHeight="1" x14ac:dyDescent="0.45">
      <c r="A28" s="36"/>
      <c r="B28" s="147" t="s">
        <v>59</v>
      </c>
      <c r="C28" s="147"/>
      <c r="D28" s="147"/>
      <c r="E28" s="147"/>
      <c r="F28" s="147"/>
      <c r="G28" s="147"/>
      <c r="H28" s="147"/>
      <c r="I28" s="147"/>
      <c r="J28" s="147"/>
      <c r="K28" s="147"/>
      <c r="L28" s="147"/>
      <c r="M28" s="147"/>
      <c r="N28" s="147"/>
      <c r="O28" s="147"/>
      <c r="P28" s="147"/>
      <c r="Q28" s="147"/>
      <c r="R28" s="36"/>
      <c r="U28" s="28"/>
      <c r="V28" s="28"/>
      <c r="W28" s="28"/>
    </row>
    <row r="29" spans="1:23" s="40" customFormat="1" ht="19.899999999999999" customHeight="1" x14ac:dyDescent="0.45">
      <c r="A29" s="37"/>
      <c r="B29" s="39" t="s">
        <v>33</v>
      </c>
      <c r="C29" s="39"/>
      <c r="D29" s="39"/>
      <c r="E29" s="39"/>
      <c r="F29" s="39"/>
      <c r="G29" s="39"/>
      <c r="H29" s="39"/>
      <c r="I29" s="39"/>
      <c r="J29" s="39"/>
      <c r="K29" s="41" t="s">
        <v>5</v>
      </c>
      <c r="L29" s="39"/>
      <c r="M29" s="39"/>
      <c r="N29" s="39"/>
      <c r="O29" s="39"/>
      <c r="P29" s="39"/>
      <c r="Q29" s="39"/>
      <c r="R29" s="37"/>
      <c r="T29" s="28"/>
      <c r="U29" s="28"/>
      <c r="V29" s="28"/>
      <c r="W29" s="28"/>
    </row>
    <row r="30" spans="1:23" ht="19.899999999999999" customHeight="1" x14ac:dyDescent="0.45">
      <c r="A30" s="36"/>
      <c r="B30" s="12"/>
      <c r="C30" s="42"/>
      <c r="D30" s="115" t="s">
        <v>46</v>
      </c>
      <c r="E30" s="115"/>
      <c r="F30" s="115"/>
      <c r="G30" s="115"/>
      <c r="H30" s="115"/>
      <c r="I30" s="115"/>
      <c r="J30" s="43"/>
      <c r="K30" s="153"/>
      <c r="L30" s="153"/>
      <c r="M30" s="153"/>
      <c r="N30" s="153"/>
      <c r="O30" s="153"/>
      <c r="P30" s="153"/>
      <c r="Q30" s="153"/>
      <c r="R30" s="36"/>
      <c r="T30" s="157">
        <f>IF(OR(B30="",B32=""),1,IF(AND(OR(B30="x",B32="x"),K30=""),1,0))</f>
        <v>1</v>
      </c>
      <c r="U30" s="157" t="str">
        <f>IF(K30="","",IF(LEN(K30)&lt;MIN(LEN(D57),LEN(D59),LEN(D61),LEN(D63),LEN(D66)),1,0))</f>
        <v/>
      </c>
      <c r="V30" s="157"/>
      <c r="W30" s="157"/>
    </row>
    <row r="31" spans="1:23" s="40" customFormat="1" ht="4.9000000000000004" customHeight="1" x14ac:dyDescent="0.45">
      <c r="A31" s="37"/>
      <c r="B31" s="39"/>
      <c r="C31" s="39"/>
      <c r="D31" s="39"/>
      <c r="E31" s="39"/>
      <c r="F31" s="39"/>
      <c r="G31" s="39"/>
      <c r="H31" s="39"/>
      <c r="I31" s="39"/>
      <c r="J31" s="39"/>
      <c r="K31" s="153"/>
      <c r="L31" s="153"/>
      <c r="M31" s="153"/>
      <c r="N31" s="153"/>
      <c r="O31" s="153"/>
      <c r="P31" s="153"/>
      <c r="Q31" s="153"/>
      <c r="R31" s="37"/>
      <c r="T31" s="157"/>
      <c r="U31" s="157"/>
      <c r="V31" s="157"/>
      <c r="W31" s="157"/>
    </row>
    <row r="32" spans="1:23" ht="19.899999999999999" customHeight="1" x14ac:dyDescent="0.45">
      <c r="A32" s="36"/>
      <c r="B32" s="12"/>
      <c r="C32" s="42"/>
      <c r="D32" s="39" t="s">
        <v>6</v>
      </c>
      <c r="E32" s="42"/>
      <c r="F32" s="42"/>
      <c r="G32" s="42"/>
      <c r="H32" s="42"/>
      <c r="I32" s="42"/>
      <c r="J32" s="42"/>
      <c r="K32" s="153"/>
      <c r="L32" s="153"/>
      <c r="M32" s="153"/>
      <c r="N32" s="153"/>
      <c r="O32" s="153"/>
      <c r="P32" s="153"/>
      <c r="Q32" s="153"/>
      <c r="R32" s="36"/>
      <c r="T32" s="157"/>
      <c r="U32" s="157"/>
      <c r="V32" s="157"/>
      <c r="W32" s="157"/>
    </row>
    <row r="33" spans="1:23" s="40" customFormat="1" ht="4.9000000000000004" customHeight="1" x14ac:dyDescent="0.45">
      <c r="A33" s="37"/>
      <c r="B33" s="39"/>
      <c r="C33" s="39"/>
      <c r="D33" s="39"/>
      <c r="E33" s="39"/>
      <c r="F33" s="39"/>
      <c r="G33" s="39"/>
      <c r="H33" s="39"/>
      <c r="I33" s="39"/>
      <c r="J33" s="39"/>
      <c r="K33" s="39"/>
      <c r="L33" s="39"/>
      <c r="M33" s="39"/>
      <c r="N33" s="39"/>
      <c r="O33" s="39"/>
      <c r="P33" s="39"/>
      <c r="Q33" s="39"/>
      <c r="R33" s="37"/>
      <c r="T33" s="28"/>
      <c r="U33" s="28"/>
      <c r="V33" s="28"/>
      <c r="W33" s="28"/>
    </row>
    <row r="34" spans="1:23" ht="20.100000000000001" customHeight="1" x14ac:dyDescent="0.45">
      <c r="A34" s="36"/>
      <c r="B34" s="147" t="s">
        <v>60</v>
      </c>
      <c r="C34" s="147"/>
      <c r="D34" s="147"/>
      <c r="E34" s="147"/>
      <c r="F34" s="147"/>
      <c r="G34" s="147"/>
      <c r="H34" s="147"/>
      <c r="I34" s="147"/>
      <c r="J34" s="147"/>
      <c r="K34" s="147"/>
      <c r="L34" s="147"/>
      <c r="M34" s="147"/>
      <c r="N34" s="147"/>
      <c r="O34" s="147"/>
      <c r="P34" s="147"/>
      <c r="Q34" s="147"/>
      <c r="R34" s="36"/>
      <c r="U34" s="28"/>
      <c r="V34" s="28"/>
      <c r="W34" s="28"/>
    </row>
    <row r="35" spans="1:23" ht="5.0999999999999996" customHeight="1" x14ac:dyDescent="0.45">
      <c r="A35" s="36"/>
      <c r="B35" s="36"/>
      <c r="C35" s="36"/>
      <c r="D35" s="36"/>
      <c r="E35" s="36"/>
      <c r="F35" s="37"/>
      <c r="G35" s="37"/>
      <c r="H35" s="36"/>
      <c r="I35" s="36"/>
      <c r="J35" s="36"/>
      <c r="K35" s="36"/>
      <c r="L35" s="36"/>
      <c r="M35" s="44"/>
      <c r="N35" s="45"/>
      <c r="O35" s="45"/>
      <c r="P35" s="45"/>
      <c r="Q35" s="45"/>
      <c r="R35" s="36"/>
      <c r="U35" s="28"/>
      <c r="V35" s="28"/>
      <c r="W35" s="28"/>
    </row>
    <row r="36" spans="1:23" ht="19.899999999999999" customHeight="1" x14ac:dyDescent="0.5">
      <c r="A36" s="36"/>
      <c r="B36" s="36" t="s">
        <v>205</v>
      </c>
      <c r="C36" s="36"/>
      <c r="D36" s="46"/>
      <c r="E36" s="36"/>
      <c r="F36" s="159"/>
      <c r="G36" s="159"/>
      <c r="H36" s="47"/>
      <c r="I36" s="136" t="str">
        <f>IF(OR(F36="ein Standort",F36=""),"","Übersichtsplan mit den eingezeichne-ten Standorten dem Gesuch beilegen!")</f>
        <v/>
      </c>
      <c r="J36" s="136"/>
      <c r="K36" s="136"/>
      <c r="L36" s="42"/>
      <c r="M36" s="48" t="s">
        <v>265</v>
      </c>
      <c r="N36" s="49"/>
      <c r="O36" s="48" t="s">
        <v>266</v>
      </c>
      <c r="P36" s="49"/>
      <c r="Q36" s="48" t="s">
        <v>267</v>
      </c>
      <c r="R36" s="36"/>
      <c r="T36" s="28">
        <f>IF(F36="",1,0)</f>
        <v>1</v>
      </c>
      <c r="U36" s="28"/>
      <c r="V36" s="28"/>
      <c r="W36" s="28"/>
    </row>
    <row r="37" spans="1:23" ht="5.0999999999999996" customHeight="1" x14ac:dyDescent="0.45">
      <c r="A37" s="36"/>
      <c r="B37" s="36"/>
      <c r="C37" s="36"/>
      <c r="D37" s="36"/>
      <c r="E37" s="36"/>
      <c r="F37" s="37"/>
      <c r="G37" s="37"/>
      <c r="H37" s="36"/>
      <c r="I37" s="36"/>
      <c r="J37" s="36"/>
      <c r="K37" s="36"/>
      <c r="L37" s="36"/>
      <c r="M37" s="44"/>
      <c r="N37" s="45"/>
      <c r="O37" s="45"/>
      <c r="P37" s="45"/>
      <c r="Q37" s="45"/>
      <c r="R37" s="36"/>
      <c r="U37" s="28"/>
      <c r="V37" s="28"/>
      <c r="W37" s="28"/>
    </row>
    <row r="38" spans="1:23" ht="20.100000000000001" customHeight="1" x14ac:dyDescent="0.45">
      <c r="A38" s="36"/>
      <c r="B38" s="36" t="s">
        <v>7</v>
      </c>
      <c r="C38" s="36"/>
      <c r="D38" s="36"/>
      <c r="E38" s="36"/>
      <c r="F38" s="156"/>
      <c r="G38" s="156"/>
      <c r="H38" s="36"/>
      <c r="I38" s="36"/>
      <c r="J38" s="36"/>
      <c r="K38" s="44" t="str">
        <f>IF(OR(F36="ein Standort",F36=""),"Lagekoordinaten:","Lagekoordinaten:*")</f>
        <v>Lagekoordinaten:</v>
      </c>
      <c r="L38" s="36"/>
      <c r="M38" s="15"/>
      <c r="N38" s="42"/>
      <c r="O38" s="15"/>
      <c r="P38" s="42"/>
      <c r="Q38" s="16"/>
      <c r="R38" s="36"/>
      <c r="T38" s="28">
        <f>IF(OR(F38="",M38="",O38="",Q38=""),1,0)</f>
        <v>1</v>
      </c>
      <c r="U38" s="28" t="str">
        <f>IF(M38="","",IF(OR(M38&lt;2640000,M38&gt;2840000),1,0))</f>
        <v/>
      </c>
      <c r="V38" s="28" t="str">
        <f>IF(O38="","",IF(OR(O38&lt;1110000,O38&gt;1220000),1,0))</f>
        <v/>
      </c>
      <c r="W38" s="28" t="str">
        <f>IF(Q38="","",IF(OR(Q38&lt;250,Q38&gt;3000),1,0))</f>
        <v/>
      </c>
    </row>
    <row r="39" spans="1:23" ht="5.0999999999999996" customHeight="1" x14ac:dyDescent="0.45">
      <c r="A39" s="36"/>
      <c r="B39" s="36"/>
      <c r="C39" s="36"/>
      <c r="D39" s="36"/>
      <c r="E39" s="36"/>
      <c r="F39" s="37"/>
      <c r="G39" s="37"/>
      <c r="H39" s="36"/>
      <c r="I39" s="36"/>
      <c r="J39" s="36"/>
      <c r="K39" s="36"/>
      <c r="L39" s="36"/>
      <c r="M39" s="158" t="str">
        <f>IF(OR(F36="ein Standort",F36=""),"","* Lagekoordinaten beziehen sich auf den ungefähren Mittelpunkt der Standorte gemäss Lageplan in der Beilage.")</f>
        <v/>
      </c>
      <c r="N39" s="158"/>
      <c r="O39" s="158"/>
      <c r="P39" s="158"/>
      <c r="Q39" s="158"/>
      <c r="R39" s="36"/>
      <c r="U39" s="28"/>
      <c r="V39" s="28"/>
      <c r="W39" s="28"/>
    </row>
    <row r="40" spans="1:23" ht="20.100000000000001" customHeight="1" x14ac:dyDescent="0.45">
      <c r="A40" s="36"/>
      <c r="B40" s="36" t="s">
        <v>8</v>
      </c>
      <c r="C40" s="36"/>
      <c r="D40" s="36"/>
      <c r="E40" s="36"/>
      <c r="F40" s="156"/>
      <c r="G40" s="156"/>
      <c r="H40" s="36"/>
      <c r="I40" s="36"/>
      <c r="J40" s="36"/>
      <c r="K40" s="36"/>
      <c r="L40" s="36"/>
      <c r="M40" s="158"/>
      <c r="N40" s="158"/>
      <c r="O40" s="158"/>
      <c r="P40" s="158"/>
      <c r="Q40" s="158"/>
      <c r="R40" s="36"/>
      <c r="T40" s="28">
        <f>IF(F40="",1,0)</f>
        <v>1</v>
      </c>
      <c r="U40" s="28"/>
      <c r="V40" s="28"/>
      <c r="W40" s="28"/>
    </row>
    <row r="41" spans="1:23" ht="5.0999999999999996" customHeight="1" x14ac:dyDescent="0.45">
      <c r="A41" s="36"/>
      <c r="B41" s="36"/>
      <c r="C41" s="36"/>
      <c r="D41" s="36"/>
      <c r="E41" s="36"/>
      <c r="F41" s="37"/>
      <c r="G41" s="37"/>
      <c r="H41" s="36"/>
      <c r="I41" s="36"/>
      <c r="J41" s="36"/>
      <c r="K41" s="36"/>
      <c r="L41" s="36"/>
      <c r="M41" s="45"/>
      <c r="N41" s="45"/>
      <c r="O41" s="45"/>
      <c r="P41" s="45"/>
      <c r="Q41" s="45"/>
      <c r="R41" s="36"/>
      <c r="U41" s="28"/>
      <c r="V41" s="28"/>
      <c r="W41" s="28"/>
    </row>
    <row r="42" spans="1:23" ht="20.100000000000001" customHeight="1" x14ac:dyDescent="0.45">
      <c r="A42" s="36"/>
      <c r="B42" s="46" t="s">
        <v>9</v>
      </c>
      <c r="C42" s="36"/>
      <c r="D42" s="36"/>
      <c r="E42" s="36"/>
      <c r="F42" s="145"/>
      <c r="G42" s="145"/>
      <c r="H42" s="36"/>
      <c r="I42" s="36"/>
      <c r="J42" s="36"/>
      <c r="K42" s="36"/>
      <c r="L42" s="50"/>
      <c r="M42" s="150" t="s">
        <v>206</v>
      </c>
      <c r="N42" s="45"/>
      <c r="O42" s="150" t="s">
        <v>50</v>
      </c>
      <c r="P42" s="45"/>
      <c r="Q42" s="150" t="s">
        <v>264</v>
      </c>
      <c r="R42" s="51"/>
      <c r="U42" s="28"/>
      <c r="V42" s="28"/>
      <c r="W42" s="28"/>
    </row>
    <row r="43" spans="1:23" ht="5.0999999999999996" customHeight="1" x14ac:dyDescent="0.35">
      <c r="A43" s="36"/>
      <c r="B43" s="36"/>
      <c r="C43" s="36"/>
      <c r="D43" s="36"/>
      <c r="E43" s="36"/>
      <c r="F43" s="37"/>
      <c r="G43" s="37"/>
      <c r="H43" s="36"/>
      <c r="I43" s="36"/>
      <c r="J43" s="36"/>
      <c r="K43" s="36"/>
      <c r="L43" s="50"/>
      <c r="M43" s="150"/>
      <c r="N43" s="50"/>
      <c r="O43" s="150"/>
      <c r="P43" s="52"/>
      <c r="Q43" s="150"/>
      <c r="R43" s="51"/>
      <c r="U43" s="28"/>
      <c r="V43" s="28"/>
      <c r="W43" s="28"/>
    </row>
    <row r="44" spans="1:23" ht="20.100000000000001" customHeight="1" x14ac:dyDescent="0.35">
      <c r="A44" s="36"/>
      <c r="B44" s="152" t="s">
        <v>87</v>
      </c>
      <c r="C44" s="152"/>
      <c r="D44" s="152"/>
      <c r="E44" s="152"/>
      <c r="F44" s="155" t="s">
        <v>54</v>
      </c>
      <c r="G44" s="155"/>
      <c r="H44" s="36"/>
      <c r="I44" s="53" t="s">
        <v>53</v>
      </c>
      <c r="J44" s="36"/>
      <c r="K44" s="53" t="s">
        <v>52</v>
      </c>
      <c r="L44" s="50"/>
      <c r="M44" s="150"/>
      <c r="N44" s="50"/>
      <c r="O44" s="150"/>
      <c r="P44" s="52"/>
      <c r="Q44" s="150"/>
      <c r="R44" s="51"/>
      <c r="U44" s="28"/>
      <c r="V44" s="28"/>
      <c r="W44" s="28"/>
    </row>
    <row r="45" spans="1:23" ht="4.9000000000000004" customHeight="1" x14ac:dyDescent="0.35">
      <c r="A45" s="36"/>
      <c r="B45" s="152"/>
      <c r="C45" s="152"/>
      <c r="D45" s="152"/>
      <c r="E45" s="152"/>
      <c r="F45" s="53"/>
      <c r="G45" s="53"/>
      <c r="H45" s="36"/>
      <c r="I45" s="53"/>
      <c r="J45" s="36"/>
      <c r="K45" s="53"/>
      <c r="L45" s="50"/>
      <c r="M45" s="53"/>
      <c r="N45" s="50"/>
      <c r="O45" s="54"/>
      <c r="P45" s="52"/>
      <c r="Q45" s="54"/>
      <c r="R45" s="51"/>
      <c r="U45" s="28"/>
      <c r="V45" s="28"/>
      <c r="W45" s="28"/>
    </row>
    <row r="46" spans="1:23" ht="25.9" customHeight="1" x14ac:dyDescent="0.45">
      <c r="A46" s="36"/>
      <c r="B46" s="152"/>
      <c r="C46" s="152"/>
      <c r="D46" s="152"/>
      <c r="E46" s="152"/>
      <c r="F46" s="154"/>
      <c r="G46" s="154"/>
      <c r="H46" s="36"/>
      <c r="I46" s="17"/>
      <c r="J46" s="36"/>
      <c r="K46" s="17"/>
      <c r="L46" s="50"/>
      <c r="M46" s="17"/>
      <c r="N46" s="50"/>
      <c r="O46" s="17"/>
      <c r="P46" s="50"/>
      <c r="Q46" s="17"/>
      <c r="R46" s="36"/>
      <c r="T46" s="28">
        <f>IF(OR(F46="",Q46="",O46="",M46="",K46="",I46=""),1,0)</f>
        <v>1</v>
      </c>
      <c r="U46" s="28"/>
      <c r="V46" s="28"/>
      <c r="W46" s="28"/>
    </row>
    <row r="47" spans="1:23" s="22" customFormat="1" ht="4.9000000000000004" customHeight="1" x14ac:dyDescent="0.45">
      <c r="A47" s="31"/>
      <c r="B47" s="55"/>
      <c r="C47" s="55"/>
      <c r="D47" s="55"/>
      <c r="E47" s="55"/>
      <c r="F47" s="55"/>
      <c r="G47" s="31"/>
      <c r="H47" s="31"/>
      <c r="I47" s="31"/>
      <c r="J47" s="31"/>
      <c r="K47" s="31"/>
      <c r="L47" s="31"/>
      <c r="M47" s="31"/>
      <c r="N47" s="31"/>
      <c r="O47" s="31"/>
      <c r="P47" s="31"/>
      <c r="Q47" s="31"/>
      <c r="R47" s="31"/>
      <c r="T47" s="28"/>
      <c r="U47" s="28"/>
      <c r="V47" s="28"/>
      <c r="W47" s="28"/>
    </row>
    <row r="48" spans="1:23" ht="20.100000000000001" customHeight="1" x14ac:dyDescent="0.45">
      <c r="A48" s="36"/>
      <c r="B48" s="147" t="s">
        <v>61</v>
      </c>
      <c r="C48" s="147"/>
      <c r="D48" s="147"/>
      <c r="E48" s="147"/>
      <c r="F48" s="147"/>
      <c r="G48" s="147"/>
      <c r="H48" s="147"/>
      <c r="I48" s="147"/>
      <c r="J48" s="147"/>
      <c r="K48" s="147"/>
      <c r="L48" s="147"/>
      <c r="M48" s="147"/>
      <c r="N48" s="147"/>
      <c r="O48" s="147"/>
      <c r="P48" s="147"/>
      <c r="Q48" s="147"/>
      <c r="R48" s="36"/>
      <c r="T48" s="28">
        <f>IF(COUNTA(B50,B52)=0,1,0)</f>
        <v>1</v>
      </c>
      <c r="U48" s="28"/>
      <c r="V48" s="28"/>
      <c r="W48" s="28"/>
    </row>
    <row r="49" spans="1:23" s="22" customFormat="1" ht="10.15" customHeight="1" x14ac:dyDescent="0.45">
      <c r="A49" s="31"/>
      <c r="B49" s="31"/>
      <c r="C49" s="31"/>
      <c r="D49" s="31"/>
      <c r="E49" s="31"/>
      <c r="F49" s="31"/>
      <c r="G49" s="31"/>
      <c r="H49" s="31"/>
      <c r="I49" s="31"/>
      <c r="J49" s="31"/>
      <c r="K49" s="56" t="s">
        <v>10</v>
      </c>
      <c r="L49" s="56"/>
      <c r="M49" s="56" t="s">
        <v>11</v>
      </c>
      <c r="N49" s="31"/>
      <c r="O49" s="31"/>
      <c r="P49" s="31"/>
      <c r="Q49" s="31"/>
      <c r="R49" s="31"/>
      <c r="T49" s="28"/>
      <c r="U49" s="28"/>
      <c r="V49" s="28"/>
      <c r="W49" s="28"/>
    </row>
    <row r="50" spans="1:23" s="22" customFormat="1" ht="19.899999999999999" customHeight="1" x14ac:dyDescent="0.45">
      <c r="A50" s="31"/>
      <c r="B50" s="14"/>
      <c r="C50" s="31"/>
      <c r="D50" s="46" t="s">
        <v>262</v>
      </c>
      <c r="E50" s="57"/>
      <c r="F50" s="57"/>
      <c r="G50" s="57"/>
      <c r="H50" s="44"/>
      <c r="I50" s="44" t="s">
        <v>12</v>
      </c>
      <c r="J50" s="44"/>
      <c r="K50" s="18"/>
      <c r="L50" s="58"/>
      <c r="M50" s="18"/>
      <c r="N50" s="23"/>
      <c r="O50" s="23"/>
      <c r="P50" s="59" t="s">
        <v>13</v>
      </c>
      <c r="Q50" s="60" t="str">
        <f>IF(AND(K50="",M50=""),"",IF(U50=1,"Anfangsdatum?",IF(V50=1,"Enddatum?",IF(K50=M50,1,M50-K50))))</f>
        <v/>
      </c>
      <c r="R50" s="31"/>
      <c r="T50" s="28">
        <f>IF(AND(B50="x",K50="",M50=""),1,IF(AND(B50="",OR(K50&lt;&gt;"",M50&lt;&gt;"")),1,0))</f>
        <v>0</v>
      </c>
      <c r="U50" s="28" t="str">
        <f ca="1">IF(AND(B50="",K50="",M50=""),"",IF(OR(AND(K50="",M50&lt;&gt;""),K50&lt;TODAY(),K50&gt;TODAY()+366),1,0))</f>
        <v/>
      </c>
      <c r="V50" s="28" t="str">
        <f ca="1">IF(AND(K50="",M50=""),"",IF(OR(AND(K50&lt;&gt;"",M50=""),M50&lt;K50,M50&lt;TODAY(),M50&gt;TODAY()+366),1,0))</f>
        <v/>
      </c>
      <c r="W50" s="28"/>
    </row>
    <row r="51" spans="1:23" s="22" customFormat="1" ht="4.9000000000000004" customHeight="1" x14ac:dyDescent="0.45">
      <c r="A51" s="31"/>
      <c r="B51" s="31"/>
      <c r="C51" s="31"/>
      <c r="D51" s="31"/>
      <c r="E51" s="57"/>
      <c r="F51" s="31"/>
      <c r="G51" s="31"/>
      <c r="H51" s="31"/>
      <c r="I51" s="31"/>
      <c r="J51" s="31"/>
      <c r="K51" s="31"/>
      <c r="L51" s="31"/>
      <c r="M51" s="31"/>
      <c r="N51" s="58"/>
      <c r="O51" s="31"/>
      <c r="P51" s="31"/>
      <c r="Q51" s="31"/>
      <c r="R51" s="31"/>
      <c r="T51" s="28"/>
      <c r="U51" s="28"/>
      <c r="V51" s="28"/>
      <c r="W51" s="28"/>
    </row>
    <row r="52" spans="1:23" s="22" customFormat="1" ht="19.899999999999999" customHeight="1" x14ac:dyDescent="0.45">
      <c r="A52" s="31"/>
      <c r="B52" s="14"/>
      <c r="C52" s="31"/>
      <c r="D52" s="31" t="s">
        <v>14</v>
      </c>
      <c r="E52" s="57"/>
      <c r="F52" s="31"/>
      <c r="G52" s="31"/>
      <c r="H52" s="31"/>
      <c r="I52" s="34" t="s">
        <v>15</v>
      </c>
      <c r="J52" s="34"/>
      <c r="K52" s="162"/>
      <c r="L52" s="162"/>
      <c r="M52" s="162"/>
      <c r="N52" s="162"/>
      <c r="O52" s="162"/>
      <c r="P52" s="162"/>
      <c r="Q52" s="162"/>
      <c r="R52" s="31"/>
      <c r="T52" s="28">
        <f>IF(AND(B52="x",K52=""),1,0)</f>
        <v>0</v>
      </c>
      <c r="U52" s="28" t="str">
        <f>IF(AND(B52="",K52=""),"",IF(OR(AND(B52="",K52&lt;&gt;""),AND(B52&lt;&gt;"",K52="")),1,0))</f>
        <v/>
      </c>
      <c r="V52" s="28"/>
      <c r="W52" s="28"/>
    </row>
    <row r="53" spans="1:23" s="22" customFormat="1" ht="4.9000000000000004" customHeight="1" x14ac:dyDescent="0.45">
      <c r="A53" s="31"/>
      <c r="B53" s="31"/>
      <c r="C53" s="31"/>
      <c r="D53" s="31"/>
      <c r="E53" s="31"/>
      <c r="F53" s="31"/>
      <c r="G53" s="31"/>
      <c r="H53" s="31"/>
      <c r="I53" s="31"/>
      <c r="J53" s="31"/>
      <c r="K53" s="11"/>
      <c r="L53" s="11"/>
      <c r="M53" s="11"/>
      <c r="N53" s="11"/>
      <c r="O53" s="11"/>
      <c r="P53" s="11"/>
      <c r="Q53" s="11"/>
      <c r="R53" s="31"/>
      <c r="T53" s="28"/>
      <c r="U53" s="28"/>
      <c r="V53" s="28"/>
      <c r="W53" s="28"/>
    </row>
    <row r="54" spans="1:23" s="22" customFormat="1" ht="4.9000000000000004" customHeight="1" x14ac:dyDescent="0.45">
      <c r="A54" s="31"/>
      <c r="B54" s="31"/>
      <c r="C54" s="31"/>
      <c r="D54" s="31"/>
      <c r="E54" s="31"/>
      <c r="F54" s="31"/>
      <c r="G54" s="31"/>
      <c r="H54" s="31"/>
      <c r="I54" s="31"/>
      <c r="J54" s="31"/>
      <c r="K54" s="31"/>
      <c r="L54" s="31"/>
      <c r="M54" s="31"/>
      <c r="N54" s="31"/>
      <c r="O54" s="31"/>
      <c r="P54" s="31"/>
      <c r="Q54" s="31"/>
      <c r="R54" s="31"/>
      <c r="T54" s="28"/>
      <c r="U54" s="28"/>
      <c r="V54" s="28"/>
      <c r="W54" s="28"/>
    </row>
    <row r="55" spans="1:23" ht="20.100000000000001" customHeight="1" x14ac:dyDescent="0.45">
      <c r="A55" s="31"/>
      <c r="B55" s="147" t="s">
        <v>62</v>
      </c>
      <c r="C55" s="147"/>
      <c r="D55" s="147"/>
      <c r="E55" s="147"/>
      <c r="F55" s="147"/>
      <c r="G55" s="147"/>
      <c r="H55" s="147"/>
      <c r="I55" s="147"/>
      <c r="J55" s="147"/>
      <c r="K55" s="147"/>
      <c r="L55" s="147"/>
      <c r="M55" s="147"/>
      <c r="N55" s="147"/>
      <c r="O55" s="147"/>
      <c r="P55" s="147"/>
      <c r="Q55" s="147"/>
      <c r="R55" s="31"/>
      <c r="T55" s="28">
        <f>IF(COUNTA(B57,B59,B61,B63,B66,B68)=0,1,0)</f>
        <v>1</v>
      </c>
      <c r="U55" s="28"/>
      <c r="V55" s="28"/>
      <c r="W55" s="28"/>
    </row>
    <row r="56" spans="1:23" ht="5.0999999999999996" customHeight="1" x14ac:dyDescent="0.45">
      <c r="A56" s="36"/>
      <c r="B56" s="36"/>
      <c r="C56" s="36"/>
      <c r="D56" s="36"/>
      <c r="E56" s="36"/>
      <c r="F56" s="36"/>
      <c r="G56" s="36"/>
      <c r="H56" s="36"/>
      <c r="I56" s="36"/>
      <c r="J56" s="36"/>
      <c r="K56" s="36"/>
      <c r="L56" s="36"/>
      <c r="M56" s="36"/>
      <c r="N56" s="36"/>
      <c r="O56" s="36"/>
      <c r="P56" s="36"/>
      <c r="Q56" s="36"/>
      <c r="R56" s="36"/>
      <c r="U56" s="28"/>
      <c r="V56" s="28"/>
      <c r="W56" s="28"/>
    </row>
    <row r="57" spans="1:23" ht="20.100000000000001" customHeight="1" x14ac:dyDescent="0.45">
      <c r="A57" s="36"/>
      <c r="B57" s="13"/>
      <c r="C57" s="36"/>
      <c r="D57" s="131" t="s">
        <v>16</v>
      </c>
      <c r="E57" s="131"/>
      <c r="F57" s="131"/>
      <c r="G57" s="131" t="s">
        <v>17</v>
      </c>
      <c r="H57" s="131"/>
      <c r="I57" s="131"/>
      <c r="J57" s="131"/>
      <c r="K57" s="131"/>
      <c r="L57" s="131"/>
      <c r="M57" s="131" t="s">
        <v>0</v>
      </c>
      <c r="N57" s="131"/>
      <c r="O57" s="131"/>
      <c r="P57" s="131"/>
      <c r="Q57" s="131"/>
      <c r="R57" s="36"/>
      <c r="U57" s="28"/>
      <c r="V57" s="28"/>
      <c r="W57" s="28"/>
    </row>
    <row r="58" spans="1:23" ht="5.0999999999999996" customHeight="1" x14ac:dyDescent="0.45">
      <c r="A58" s="36"/>
      <c r="B58" s="36"/>
      <c r="C58" s="36"/>
      <c r="D58" s="36"/>
      <c r="E58" s="36"/>
      <c r="F58" s="36"/>
      <c r="G58" s="36"/>
      <c r="H58" s="36"/>
      <c r="I58" s="36"/>
      <c r="J58" s="36"/>
      <c r="K58" s="36"/>
      <c r="L58" s="36"/>
      <c r="M58" s="36"/>
      <c r="N58" s="36"/>
      <c r="O58" s="36"/>
      <c r="P58" s="36"/>
      <c r="Q58" s="36"/>
      <c r="R58" s="36"/>
      <c r="U58" s="28"/>
      <c r="V58" s="28"/>
      <c r="W58" s="28"/>
    </row>
    <row r="59" spans="1:23" ht="20.100000000000001" customHeight="1" x14ac:dyDescent="0.45">
      <c r="A59" s="36"/>
      <c r="B59" s="13"/>
      <c r="C59" s="36"/>
      <c r="D59" s="131" t="s">
        <v>18</v>
      </c>
      <c r="E59" s="131"/>
      <c r="F59" s="131"/>
      <c r="G59" s="131"/>
      <c r="H59" s="131"/>
      <c r="I59" s="131"/>
      <c r="J59" s="131"/>
      <c r="K59" s="131"/>
      <c r="L59" s="131"/>
      <c r="M59" s="131"/>
      <c r="N59" s="131"/>
      <c r="O59" s="131"/>
      <c r="P59" s="131"/>
      <c r="Q59" s="131"/>
      <c r="R59" s="36"/>
      <c r="U59" s="28"/>
      <c r="V59" s="28"/>
      <c r="W59" s="28"/>
    </row>
    <row r="60" spans="1:23" ht="5.0999999999999996" customHeight="1" x14ac:dyDescent="0.45">
      <c r="A60" s="36"/>
      <c r="B60" s="36"/>
      <c r="C60" s="36"/>
      <c r="D60" s="36"/>
      <c r="E60" s="36"/>
      <c r="F60" s="36"/>
      <c r="G60" s="36"/>
      <c r="H60" s="36"/>
      <c r="I60" s="36"/>
      <c r="J60" s="36"/>
      <c r="K60" s="36"/>
      <c r="L60" s="36"/>
      <c r="M60" s="36"/>
      <c r="N60" s="36"/>
      <c r="O60" s="36"/>
      <c r="P60" s="36"/>
      <c r="Q60" s="36"/>
      <c r="R60" s="36"/>
      <c r="U60" s="28"/>
      <c r="V60" s="28"/>
      <c r="W60" s="28"/>
    </row>
    <row r="61" spans="1:23" ht="20.100000000000001" customHeight="1" x14ac:dyDescent="0.45">
      <c r="A61" s="36"/>
      <c r="B61" s="13"/>
      <c r="C61" s="36"/>
      <c r="D61" s="131" t="s">
        <v>19</v>
      </c>
      <c r="E61" s="131"/>
      <c r="F61" s="131"/>
      <c r="G61" s="131"/>
      <c r="H61" s="131"/>
      <c r="I61" s="131"/>
      <c r="J61" s="131"/>
      <c r="K61" s="131"/>
      <c r="L61" s="131"/>
      <c r="M61" s="131"/>
      <c r="N61" s="131"/>
      <c r="O61" s="131"/>
      <c r="P61" s="131"/>
      <c r="Q61" s="131"/>
      <c r="R61" s="36"/>
      <c r="U61" s="28"/>
      <c r="V61" s="28"/>
      <c r="W61" s="28"/>
    </row>
    <row r="62" spans="1:23" ht="5.0999999999999996" customHeight="1" x14ac:dyDescent="0.45">
      <c r="A62" s="36"/>
      <c r="B62" s="36"/>
      <c r="C62" s="36"/>
      <c r="D62" s="36"/>
      <c r="E62" s="36"/>
      <c r="F62" s="36"/>
      <c r="G62" s="36"/>
      <c r="H62" s="36"/>
      <c r="I62" s="36"/>
      <c r="J62" s="36"/>
      <c r="K62" s="36"/>
      <c r="L62" s="36"/>
      <c r="M62" s="36"/>
      <c r="N62" s="36"/>
      <c r="O62" s="36"/>
      <c r="P62" s="36"/>
      <c r="Q62" s="36"/>
      <c r="R62" s="36"/>
      <c r="U62" s="28"/>
      <c r="V62" s="28"/>
      <c r="W62" s="28"/>
    </row>
    <row r="63" spans="1:23" ht="20.100000000000001" customHeight="1" x14ac:dyDescent="0.45">
      <c r="A63" s="36"/>
      <c r="B63" s="13"/>
      <c r="C63" s="36"/>
      <c r="D63" s="131" t="s">
        <v>20</v>
      </c>
      <c r="E63" s="131"/>
      <c r="F63" s="131"/>
      <c r="G63" s="131"/>
      <c r="H63" s="131"/>
      <c r="I63" s="131"/>
      <c r="J63" s="131"/>
      <c r="K63" s="131"/>
      <c r="L63" s="131"/>
      <c r="M63" s="131"/>
      <c r="N63" s="131"/>
      <c r="O63" s="131"/>
      <c r="P63" s="131"/>
      <c r="Q63" s="131"/>
      <c r="R63" s="36"/>
      <c r="U63" s="28"/>
      <c r="V63" s="28"/>
      <c r="W63" s="28"/>
    </row>
    <row r="64" spans="1:23" ht="19.899999999999999" customHeight="1" x14ac:dyDescent="0.45">
      <c r="A64" s="36"/>
      <c r="B64" s="36"/>
      <c r="C64" s="36"/>
      <c r="D64" s="146" t="s">
        <v>21</v>
      </c>
      <c r="E64" s="146"/>
      <c r="F64" s="146"/>
      <c r="G64" s="146"/>
      <c r="H64" s="36"/>
      <c r="I64" s="148"/>
      <c r="J64" s="148"/>
      <c r="K64" s="148"/>
      <c r="L64" s="148"/>
      <c r="M64" s="148"/>
      <c r="N64" s="148"/>
      <c r="O64" s="148"/>
      <c r="P64" s="148"/>
      <c r="Q64" s="148"/>
      <c r="R64" s="36"/>
      <c r="T64" s="28">
        <f>IF(AND(B63="x",I64=""),1,0)</f>
        <v>0</v>
      </c>
      <c r="U64" s="28" t="str">
        <f>IF(AND(B63="",I64=""),"",IF(AND(B63="",I64&lt;&gt;""),1,0))</f>
        <v/>
      </c>
      <c r="V64" s="28"/>
      <c r="W64" s="28"/>
    </row>
    <row r="65" spans="1:23" ht="5.0999999999999996" customHeight="1" x14ac:dyDescent="0.45">
      <c r="A65" s="36"/>
      <c r="B65" s="36"/>
      <c r="C65" s="36"/>
      <c r="D65" s="36"/>
      <c r="E65" s="36"/>
      <c r="F65" s="36"/>
      <c r="G65" s="36"/>
      <c r="H65" s="36"/>
      <c r="I65" s="36"/>
      <c r="J65" s="36"/>
      <c r="K65" s="36"/>
      <c r="L65" s="36"/>
      <c r="M65" s="36"/>
      <c r="N65" s="36"/>
      <c r="O65" s="36"/>
      <c r="P65" s="36"/>
      <c r="Q65" s="36"/>
      <c r="R65" s="36"/>
      <c r="U65" s="28"/>
      <c r="V65" s="28"/>
      <c r="W65" s="28"/>
    </row>
    <row r="66" spans="1:23" ht="20.100000000000001" customHeight="1" x14ac:dyDescent="0.45">
      <c r="A66" s="36"/>
      <c r="B66" s="13"/>
      <c r="C66" s="36"/>
      <c r="D66" s="131" t="s">
        <v>22</v>
      </c>
      <c r="E66" s="131"/>
      <c r="F66" s="131"/>
      <c r="G66" s="131"/>
      <c r="H66" s="131"/>
      <c r="I66" s="131"/>
      <c r="J66" s="131"/>
      <c r="K66" s="131"/>
      <c r="L66" s="131"/>
      <c r="M66" s="131"/>
      <c r="N66" s="131"/>
      <c r="O66" s="131"/>
      <c r="P66" s="131"/>
      <c r="Q66" s="131"/>
      <c r="R66" s="36"/>
      <c r="U66" s="28"/>
      <c r="V66" s="28"/>
      <c r="W66" s="28"/>
    </row>
    <row r="67" spans="1:23" ht="5.0999999999999996" customHeight="1" x14ac:dyDescent="0.45">
      <c r="A67" s="36"/>
      <c r="B67" s="36"/>
      <c r="C67" s="36"/>
      <c r="D67" s="36"/>
      <c r="E67" s="36"/>
      <c r="F67" s="36"/>
      <c r="G67" s="36"/>
      <c r="H67" s="36"/>
      <c r="I67" s="36"/>
      <c r="J67" s="36"/>
      <c r="K67" s="36"/>
      <c r="L67" s="36"/>
      <c r="M67" s="36"/>
      <c r="N67" s="36"/>
      <c r="O67" s="36"/>
      <c r="P67" s="36"/>
      <c r="Q67" s="36"/>
      <c r="R67" s="36"/>
      <c r="U67" s="28"/>
      <c r="V67" s="28"/>
      <c r="W67" s="28"/>
    </row>
    <row r="68" spans="1:23" ht="20.100000000000001" customHeight="1" x14ac:dyDescent="0.45">
      <c r="A68" s="36"/>
      <c r="B68" s="13"/>
      <c r="C68" s="36"/>
      <c r="D68" s="131" t="s">
        <v>47</v>
      </c>
      <c r="E68" s="131"/>
      <c r="F68" s="131"/>
      <c r="G68" s="131"/>
      <c r="H68" s="131"/>
      <c r="I68" s="131"/>
      <c r="J68" s="131"/>
      <c r="K68" s="131"/>
      <c r="L68" s="131"/>
      <c r="M68" s="131"/>
      <c r="N68" s="131"/>
      <c r="O68" s="131"/>
      <c r="P68" s="131"/>
      <c r="Q68" s="131"/>
      <c r="R68" s="36"/>
      <c r="U68" s="28"/>
      <c r="V68" s="28"/>
      <c r="W68" s="28"/>
    </row>
    <row r="69" spans="1:23" ht="25.9" customHeight="1" x14ac:dyDescent="0.45">
      <c r="A69" s="36"/>
      <c r="B69" s="36"/>
      <c r="C69" s="36"/>
      <c r="D69" s="132"/>
      <c r="E69" s="132"/>
      <c r="F69" s="132"/>
      <c r="G69" s="132"/>
      <c r="H69" s="132"/>
      <c r="I69" s="132"/>
      <c r="J69" s="132"/>
      <c r="K69" s="132"/>
      <c r="L69" s="132"/>
      <c r="M69" s="132"/>
      <c r="N69" s="132"/>
      <c r="O69" s="132"/>
      <c r="P69" s="132"/>
      <c r="Q69" s="132"/>
      <c r="R69" s="36"/>
      <c r="T69" s="28">
        <f>IF(AND(B68="x",D69=""),1,0)</f>
        <v>0</v>
      </c>
      <c r="U69" s="28" t="str">
        <f>IF(AND(B68="",D69=""),"",IF(AND(B68="",D69&lt;&gt;""),1,0))</f>
        <v/>
      </c>
      <c r="V69" s="28"/>
      <c r="W69" s="28"/>
    </row>
    <row r="70" spans="1:23" ht="5.0999999999999996" customHeight="1" x14ac:dyDescent="0.45">
      <c r="A70" s="36"/>
      <c r="B70" s="36"/>
      <c r="C70" s="36"/>
      <c r="D70" s="36"/>
      <c r="E70" s="36"/>
      <c r="F70" s="36"/>
      <c r="G70" s="36"/>
      <c r="H70" s="36"/>
      <c r="I70" s="36"/>
      <c r="J70" s="36"/>
      <c r="K70" s="36"/>
      <c r="L70" s="36"/>
      <c r="M70" s="36"/>
      <c r="N70" s="36"/>
      <c r="O70" s="36"/>
      <c r="P70" s="36"/>
      <c r="Q70" s="36"/>
      <c r="R70" s="36"/>
      <c r="U70" s="61"/>
      <c r="V70" s="28"/>
      <c r="W70" s="28"/>
    </row>
    <row r="71" spans="1:23" ht="20.100000000000001" customHeight="1" x14ac:dyDescent="0.45">
      <c r="A71" s="36"/>
      <c r="B71" s="149" t="s">
        <v>208</v>
      </c>
      <c r="C71" s="149"/>
      <c r="D71" s="149"/>
      <c r="E71" s="149"/>
      <c r="F71" s="149"/>
      <c r="G71" s="37"/>
      <c r="H71" s="44" t="s">
        <v>1</v>
      </c>
      <c r="I71" s="166"/>
      <c r="J71" s="166"/>
      <c r="K71" s="166"/>
      <c r="L71" s="46"/>
      <c r="M71" s="44" t="s">
        <v>2</v>
      </c>
      <c r="N71" s="166"/>
      <c r="O71" s="166"/>
      <c r="P71" s="166"/>
      <c r="Q71" s="166"/>
      <c r="R71" s="36"/>
      <c r="T71" s="28">
        <f>IF(OR(I71="",N71=""),1,0)</f>
        <v>1</v>
      </c>
      <c r="U71" s="61"/>
      <c r="V71" s="28"/>
      <c r="W71" s="28"/>
    </row>
    <row r="72" spans="1:23" ht="5.0999999999999996" customHeight="1" x14ac:dyDescent="0.45">
      <c r="A72" s="36"/>
      <c r="B72" s="149"/>
      <c r="C72" s="149"/>
      <c r="D72" s="149"/>
      <c r="E72" s="149"/>
      <c r="F72" s="149"/>
      <c r="G72" s="36"/>
      <c r="H72" s="36"/>
      <c r="I72" s="36"/>
      <c r="J72" s="36"/>
      <c r="K72" s="36"/>
      <c r="L72" s="36"/>
      <c r="M72" s="36"/>
      <c r="N72" s="36"/>
      <c r="O72" s="36"/>
      <c r="P72" s="36"/>
      <c r="Q72" s="36"/>
      <c r="R72" s="36"/>
      <c r="U72" s="28"/>
      <c r="V72" s="28"/>
      <c r="W72" s="28"/>
    </row>
    <row r="73" spans="1:23" ht="20.100000000000001" customHeight="1" x14ac:dyDescent="0.45">
      <c r="A73" s="36"/>
      <c r="B73" s="149"/>
      <c r="C73" s="149"/>
      <c r="D73" s="149"/>
      <c r="E73" s="149"/>
      <c r="F73" s="149"/>
      <c r="G73" s="37"/>
      <c r="H73" s="44" t="s">
        <v>29</v>
      </c>
      <c r="I73" s="156"/>
      <c r="J73" s="156"/>
      <c r="K73" s="156"/>
      <c r="L73" s="46"/>
      <c r="M73" s="44" t="s">
        <v>0</v>
      </c>
      <c r="N73" s="167"/>
      <c r="O73" s="167"/>
      <c r="P73" s="167"/>
      <c r="Q73" s="167"/>
      <c r="R73" s="36"/>
      <c r="T73" s="28">
        <f>IF(OR(I73="",N73=""),1,0)</f>
        <v>1</v>
      </c>
      <c r="U73" s="28" t="str">
        <f>IF(I73="","",IF(OR(LEN(I73)&lt;&gt;10,ISERROR(VALUE(I73)/1)),1,0))</f>
        <v/>
      </c>
      <c r="V73" s="28"/>
      <c r="W73" s="28"/>
    </row>
    <row r="74" spans="1:23" ht="5.0999999999999996" customHeight="1" x14ac:dyDescent="0.45">
      <c r="A74" s="36"/>
      <c r="B74" s="36"/>
      <c r="C74" s="36"/>
      <c r="D74" s="36"/>
      <c r="E74" s="36"/>
      <c r="F74" s="36"/>
      <c r="G74" s="36"/>
      <c r="H74" s="36"/>
      <c r="I74" s="36"/>
      <c r="J74" s="36"/>
      <c r="K74" s="36"/>
      <c r="L74" s="36"/>
      <c r="M74" s="36"/>
      <c r="N74" s="36"/>
      <c r="O74" s="36"/>
      <c r="P74" s="36"/>
      <c r="Q74" s="36"/>
      <c r="R74" s="36"/>
      <c r="U74" s="28"/>
      <c r="V74" s="28"/>
      <c r="W74" s="28"/>
    </row>
    <row r="75" spans="1:23" ht="5.0999999999999996" customHeight="1" x14ac:dyDescent="0.45">
      <c r="A75" s="36"/>
      <c r="B75" s="36"/>
      <c r="C75" s="36"/>
      <c r="D75" s="36"/>
      <c r="E75" s="36"/>
      <c r="F75" s="36"/>
      <c r="G75" s="36"/>
      <c r="H75" s="36"/>
      <c r="I75" s="36"/>
      <c r="J75" s="36"/>
      <c r="K75" s="36"/>
      <c r="L75" s="36"/>
      <c r="M75" s="36"/>
      <c r="N75" s="36"/>
      <c r="O75" s="36"/>
      <c r="P75" s="36"/>
      <c r="Q75" s="36"/>
      <c r="R75" s="36"/>
      <c r="U75" s="28"/>
      <c r="V75" s="28"/>
      <c r="W75" s="28"/>
    </row>
    <row r="76" spans="1:23" ht="20.100000000000001" customHeight="1" x14ac:dyDescent="0.45">
      <c r="A76" s="36"/>
      <c r="B76" s="147" t="s">
        <v>280</v>
      </c>
      <c r="C76" s="147"/>
      <c r="D76" s="147"/>
      <c r="E76" s="147"/>
      <c r="F76" s="147"/>
      <c r="G76" s="147"/>
      <c r="H76" s="147"/>
      <c r="I76" s="147"/>
      <c r="J76" s="147"/>
      <c r="K76" s="147"/>
      <c r="L76" s="147"/>
      <c r="M76" s="147"/>
      <c r="N76" s="147"/>
      <c r="O76" s="147"/>
      <c r="P76" s="147"/>
      <c r="Q76" s="147"/>
      <c r="R76" s="36"/>
      <c r="T76" s="28">
        <f>IF(COUNTA(B80,B82,B84,B86,B95,B99,B88)=0,1,0)</f>
        <v>1</v>
      </c>
      <c r="U76" s="28"/>
      <c r="V76" s="28"/>
      <c r="W76" s="28"/>
    </row>
    <row r="77" spans="1:23" ht="4.9000000000000004" customHeight="1" x14ac:dyDescent="0.45">
      <c r="A77" s="36"/>
      <c r="B77" s="42"/>
      <c r="C77" s="42"/>
      <c r="D77" s="42"/>
      <c r="E77" s="42"/>
      <c r="F77" s="42"/>
      <c r="G77" s="42"/>
      <c r="H77" s="42"/>
      <c r="I77" s="42"/>
      <c r="J77" s="42"/>
      <c r="K77" s="42"/>
      <c r="L77" s="42"/>
      <c r="M77" s="42"/>
      <c r="N77" s="42"/>
      <c r="O77" s="42"/>
      <c r="P77" s="42"/>
      <c r="Q77" s="42"/>
      <c r="R77" s="36"/>
      <c r="U77" s="28"/>
      <c r="V77" s="28"/>
      <c r="W77" s="28"/>
    </row>
    <row r="78" spans="1:23" ht="36" customHeight="1" x14ac:dyDescent="0.45">
      <c r="A78" s="36"/>
      <c r="B78" s="42"/>
      <c r="C78" s="42"/>
      <c r="D78" s="42"/>
      <c r="E78" s="42"/>
      <c r="F78" s="42"/>
      <c r="G78" s="42"/>
      <c r="H78" s="42"/>
      <c r="I78" s="96" t="s">
        <v>24</v>
      </c>
      <c r="J78" s="96"/>
      <c r="K78" s="96" t="s">
        <v>45</v>
      </c>
      <c r="L78" s="97"/>
      <c r="M78" s="98" t="s">
        <v>279</v>
      </c>
      <c r="N78" s="97"/>
      <c r="O78" s="98" t="s">
        <v>281</v>
      </c>
      <c r="P78" s="97"/>
      <c r="Q78" s="98" t="s">
        <v>282</v>
      </c>
      <c r="R78" s="36"/>
      <c r="U78" s="28"/>
      <c r="V78" s="28"/>
      <c r="W78" s="28"/>
    </row>
    <row r="79" spans="1:23" ht="4.9000000000000004" customHeight="1" x14ac:dyDescent="0.45">
      <c r="A79" s="36"/>
      <c r="B79" s="42"/>
      <c r="C79" s="42"/>
      <c r="D79" s="42"/>
      <c r="E79" s="42"/>
      <c r="F79" s="42"/>
      <c r="G79" s="42"/>
      <c r="H79" s="42"/>
      <c r="I79" s="42"/>
      <c r="J79" s="62"/>
      <c r="K79" s="42"/>
      <c r="L79" s="42"/>
      <c r="M79" s="42"/>
      <c r="N79" s="42"/>
      <c r="O79" s="42"/>
      <c r="P79" s="42"/>
      <c r="Q79" s="42"/>
      <c r="R79" s="36"/>
      <c r="U79" s="28"/>
      <c r="V79" s="28"/>
      <c r="W79" s="28"/>
    </row>
    <row r="80" spans="1:23" ht="19.899999999999999" customHeight="1" x14ac:dyDescent="0.45">
      <c r="A80" s="36"/>
      <c r="B80" s="13"/>
      <c r="C80" s="36"/>
      <c r="D80" s="36" t="s">
        <v>23</v>
      </c>
      <c r="E80" s="36"/>
      <c r="F80" s="36"/>
      <c r="G80" s="37"/>
      <c r="H80" s="63"/>
      <c r="I80" s="4"/>
      <c r="J80" s="62"/>
      <c r="K80" s="5"/>
      <c r="L80" s="36"/>
      <c r="M80" s="10"/>
      <c r="N80" s="36"/>
      <c r="O80" s="10"/>
      <c r="P80" s="63"/>
      <c r="Q80" s="10"/>
      <c r="R80" s="36"/>
      <c r="T80" s="28">
        <f>IF(AND(B80="",OR(I80&lt;&gt;"",K80&lt;&gt;"",Q80&lt;&gt;"")),1,IF(AND(B80="x",OR(I80="",K80="",Q80="")),1,0))</f>
        <v>0</v>
      </c>
      <c r="U80" s="28">
        <f ca="1">IF(ISERROR(K80/1),0,IF(AND(TODAY()-K80&lt;30,OR(I80="trocken",I80="halb trocken")),1,0))</f>
        <v>0</v>
      </c>
      <c r="V80" s="28">
        <f ca="1">IF(OR(K80&gt;TODAY(),ISERROR(K80/1)),1,0)</f>
        <v>0</v>
      </c>
      <c r="W80" s="28">
        <f>IF(ISERROR(Q80/1),1,0)</f>
        <v>0</v>
      </c>
    </row>
    <row r="81" spans="1:23" ht="4.9000000000000004" customHeight="1" x14ac:dyDescent="0.45">
      <c r="A81" s="36"/>
      <c r="B81" s="42"/>
      <c r="C81" s="42"/>
      <c r="D81" s="42"/>
      <c r="E81" s="42"/>
      <c r="F81" s="42"/>
      <c r="G81" s="64"/>
      <c r="H81" s="64"/>
      <c r="I81" s="42"/>
      <c r="J81" s="62"/>
      <c r="K81" s="42"/>
      <c r="L81" s="42"/>
      <c r="M81" s="42"/>
      <c r="N81" s="42"/>
      <c r="O81" s="42"/>
      <c r="P81" s="64"/>
      <c r="Q81" s="42"/>
      <c r="R81" s="36"/>
      <c r="U81" s="28"/>
      <c r="V81" s="28"/>
      <c r="W81" s="28"/>
    </row>
    <row r="82" spans="1:23" ht="19.899999999999999" customHeight="1" x14ac:dyDescent="0.45">
      <c r="A82" s="36"/>
      <c r="B82" s="13"/>
      <c r="C82" s="36"/>
      <c r="D82" s="36" t="s">
        <v>25</v>
      </c>
      <c r="E82" s="36"/>
      <c r="F82" s="36"/>
      <c r="G82" s="37"/>
      <c r="H82" s="63"/>
      <c r="I82" s="4"/>
      <c r="J82" s="62"/>
      <c r="K82" s="5"/>
      <c r="L82" s="36"/>
      <c r="M82" s="10"/>
      <c r="N82" s="36"/>
      <c r="O82" s="10"/>
      <c r="P82" s="63"/>
      <c r="Q82" s="10"/>
      <c r="R82" s="36"/>
      <c r="T82" s="95">
        <f>IF(AND(B82="",OR(I82&lt;&gt;"",K82&lt;&gt;"",Q82&lt;&gt;"")),1,IF(AND(B82="x",OR(I82="",K82="",Q82="")),1,0))</f>
        <v>0</v>
      </c>
      <c r="U82" s="95">
        <f ca="1">IF(ISERROR(K82/1),0,IF(AND(TODAY()-K82&lt;30,OR(I82="trocken",I82="halb trocken")),1,0))</f>
        <v>0</v>
      </c>
      <c r="V82" s="95">
        <f ca="1">IF(OR(K82&gt;TODAY(),ISERROR(K82/1)),1,0)</f>
        <v>0</v>
      </c>
      <c r="W82" s="95">
        <f>IF(ISERROR(Q82/1),1,0)</f>
        <v>0</v>
      </c>
    </row>
    <row r="83" spans="1:23" ht="4.9000000000000004" customHeight="1" x14ac:dyDescent="0.45">
      <c r="A83" s="36"/>
      <c r="B83" s="36"/>
      <c r="C83" s="36"/>
      <c r="D83" s="36"/>
      <c r="E83" s="36"/>
      <c r="F83" s="36"/>
      <c r="G83" s="37"/>
      <c r="H83" s="37"/>
      <c r="I83" s="36"/>
      <c r="J83" s="62"/>
      <c r="K83" s="65"/>
      <c r="L83" s="36"/>
      <c r="M83" s="65"/>
      <c r="N83" s="36"/>
      <c r="O83" s="65"/>
      <c r="P83" s="63"/>
      <c r="Q83" s="65"/>
      <c r="R83" s="36"/>
      <c r="U83" s="28"/>
      <c r="V83" s="28"/>
      <c r="W83" s="28"/>
    </row>
    <row r="84" spans="1:23" ht="19.899999999999999" customHeight="1" x14ac:dyDescent="0.45">
      <c r="A84" s="36"/>
      <c r="B84" s="13"/>
      <c r="C84" s="36"/>
      <c r="D84" s="36" t="s">
        <v>26</v>
      </c>
      <c r="E84" s="36"/>
      <c r="F84" s="36"/>
      <c r="G84" s="37"/>
      <c r="H84" s="63"/>
      <c r="I84" s="4"/>
      <c r="J84" s="62"/>
      <c r="K84" s="5"/>
      <c r="L84" s="36"/>
      <c r="M84" s="10"/>
      <c r="N84" s="36"/>
      <c r="O84" s="10"/>
      <c r="P84" s="63"/>
      <c r="Q84" s="10"/>
      <c r="R84" s="36"/>
      <c r="T84" s="95">
        <f>IF(AND(B84="",OR(I84&lt;&gt;"",K84&lt;&gt;"",Q84&lt;&gt;"")),1,IF(AND(B84="x",OR(I84="",K84="",Q84="")),1,0))</f>
        <v>0</v>
      </c>
      <c r="U84" s="95">
        <f ca="1">IF(ISERROR(K84/1),0,IF(AND(TODAY()-K84&lt;30,OR(I84="trocken",I84="halb trocken")),1,0))</f>
        <v>0</v>
      </c>
      <c r="V84" s="95">
        <f ca="1">IF(OR(K84&gt;TODAY(),ISERROR(K84/1)),1,0)</f>
        <v>0</v>
      </c>
      <c r="W84" s="95">
        <f>IF(ISERROR(Q84/1),1,0)</f>
        <v>0</v>
      </c>
    </row>
    <row r="85" spans="1:23" ht="4.9000000000000004" customHeight="1" x14ac:dyDescent="0.45">
      <c r="A85" s="36"/>
      <c r="B85" s="36"/>
      <c r="C85" s="36"/>
      <c r="D85" s="36"/>
      <c r="E85" s="36"/>
      <c r="F85" s="36"/>
      <c r="G85" s="37"/>
      <c r="H85" s="37"/>
      <c r="I85" s="36"/>
      <c r="J85" s="62"/>
      <c r="K85" s="65"/>
      <c r="L85" s="36"/>
      <c r="M85" s="65"/>
      <c r="N85" s="36"/>
      <c r="O85" s="65"/>
      <c r="P85" s="63"/>
      <c r="Q85" s="65"/>
      <c r="R85" s="36"/>
      <c r="U85" s="28"/>
      <c r="V85" s="28"/>
      <c r="W85" s="28"/>
    </row>
    <row r="86" spans="1:23" ht="19.899999999999999" customHeight="1" x14ac:dyDescent="0.45">
      <c r="A86" s="36"/>
      <c r="B86" s="13"/>
      <c r="C86" s="36"/>
      <c r="D86" s="36" t="s">
        <v>27</v>
      </c>
      <c r="E86" s="36"/>
      <c r="F86" s="36"/>
      <c r="G86" s="37"/>
      <c r="H86" s="63"/>
      <c r="I86" s="4"/>
      <c r="J86" s="62"/>
      <c r="K86" s="5"/>
      <c r="L86" s="36"/>
      <c r="M86" s="10"/>
      <c r="N86" s="36"/>
      <c r="O86" s="10"/>
      <c r="P86" s="63"/>
      <c r="Q86" s="10"/>
      <c r="R86" s="36"/>
      <c r="T86" s="95">
        <f>IF(AND(B86="",OR(I86&lt;&gt;"",K86&lt;&gt;"",Q86&lt;&gt;"")),1,IF(AND(B86="x",OR(I86="",K86="",Q86="")),1,0))</f>
        <v>0</v>
      </c>
      <c r="U86" s="95">
        <f ca="1">IF(ISERROR(K86/1),0,IF(AND(TODAY()-K86&lt;30,OR(I86="trocken",I86="halb trocken")),1,0))</f>
        <v>0</v>
      </c>
      <c r="V86" s="95">
        <f ca="1">IF(OR(K86&gt;TODAY(),ISERROR(K86/1)),1,0)</f>
        <v>0</v>
      </c>
      <c r="W86" s="95">
        <f>IF(ISERROR(Q86/1),1,0)</f>
        <v>0</v>
      </c>
    </row>
    <row r="87" spans="1:23" ht="4.9000000000000004" customHeight="1" x14ac:dyDescent="0.45">
      <c r="A87" s="36"/>
      <c r="B87" s="36"/>
      <c r="C87" s="36"/>
      <c r="D87" s="36"/>
      <c r="E87" s="36"/>
      <c r="F87" s="36"/>
      <c r="G87" s="37"/>
      <c r="H87" s="37"/>
      <c r="I87" s="36"/>
      <c r="J87" s="62"/>
      <c r="K87" s="65"/>
      <c r="L87" s="36"/>
      <c r="M87" s="65"/>
      <c r="N87" s="36"/>
      <c r="O87" s="65"/>
      <c r="P87" s="63"/>
      <c r="Q87" s="65"/>
      <c r="R87" s="36"/>
      <c r="U87" s="28"/>
      <c r="V87" s="28"/>
      <c r="W87" s="28"/>
    </row>
    <row r="88" spans="1:23" ht="19.899999999999999" customHeight="1" x14ac:dyDescent="0.45">
      <c r="A88" s="36"/>
      <c r="B88" s="13"/>
      <c r="C88" s="36"/>
      <c r="D88" s="132"/>
      <c r="E88" s="132"/>
      <c r="F88" s="132"/>
      <c r="G88" s="132"/>
      <c r="H88" s="63"/>
      <c r="I88" s="4"/>
      <c r="J88" s="62"/>
      <c r="K88" s="5"/>
      <c r="L88" s="36"/>
      <c r="M88" s="10"/>
      <c r="N88" s="36"/>
      <c r="O88" s="10"/>
      <c r="P88" s="63"/>
      <c r="Q88" s="10"/>
      <c r="R88" s="36"/>
      <c r="T88" s="28">
        <f>IF(AND(B88="",OR(D88&lt;&gt;"",I88&lt;&gt;"",K88&lt;&gt;"",Q88&lt;&gt;"")),1,IF(AND(B88="x",OR(D88="",I88="",K88="",Q88="")),1,0))</f>
        <v>0</v>
      </c>
      <c r="U88" s="28">
        <f ca="1">IF(ISERROR(K88/1),0,IF(AND(TODAY()-K88&lt;30,OR(I88="trocken",I88="halb trocken")),1,0))</f>
        <v>0</v>
      </c>
      <c r="V88" s="28">
        <f ca="1">IF(OR(K88&gt;TODAY(),ISERROR(K88/1)),1,0)</f>
        <v>0</v>
      </c>
      <c r="W88" s="28">
        <f>IF(ISERROR(Q88/1),1,0)</f>
        <v>0</v>
      </c>
    </row>
    <row r="89" spans="1:23" ht="4.9000000000000004" customHeight="1" x14ac:dyDescent="0.45">
      <c r="A89" s="36"/>
      <c r="B89" s="66"/>
      <c r="C89" s="66"/>
      <c r="D89" s="66"/>
      <c r="E89" s="67"/>
      <c r="F89" s="67"/>
      <c r="G89" s="67"/>
      <c r="H89" s="66"/>
      <c r="I89" s="66"/>
      <c r="J89" s="66"/>
      <c r="K89" s="66"/>
      <c r="L89" s="66"/>
      <c r="M89" s="66"/>
      <c r="N89" s="66"/>
      <c r="O89" s="66"/>
      <c r="P89" s="66"/>
      <c r="Q89" s="66"/>
      <c r="R89" s="36"/>
      <c r="U89" s="28"/>
      <c r="V89" s="28"/>
      <c r="W89" s="28"/>
    </row>
    <row r="90" spans="1:23" ht="4.9000000000000004" customHeight="1" x14ac:dyDescent="0.45">
      <c r="A90" s="36"/>
      <c r="B90" s="31"/>
      <c r="C90" s="31"/>
      <c r="D90" s="31"/>
      <c r="E90" s="68"/>
      <c r="F90" s="68"/>
      <c r="G90" s="68"/>
      <c r="H90" s="31"/>
      <c r="I90" s="31"/>
      <c r="J90" s="31"/>
      <c r="K90" s="31"/>
      <c r="L90" s="31"/>
      <c r="M90" s="31"/>
      <c r="N90" s="31"/>
      <c r="O90" s="31"/>
      <c r="P90" s="31"/>
      <c r="Q90" s="69"/>
      <c r="R90" s="36"/>
      <c r="U90" s="28"/>
      <c r="V90" s="28"/>
      <c r="W90" s="28"/>
    </row>
    <row r="91" spans="1:23" ht="29" customHeight="1" thickBot="1" x14ac:dyDescent="0.5">
      <c r="A91" s="36"/>
      <c r="B91" s="115" t="s">
        <v>283</v>
      </c>
      <c r="C91" s="115"/>
      <c r="D91" s="115"/>
      <c r="E91" s="115"/>
      <c r="F91" s="115"/>
      <c r="G91" s="115"/>
      <c r="H91" s="36"/>
      <c r="I91" s="36"/>
      <c r="J91" s="36"/>
      <c r="K91" s="36"/>
      <c r="L91" s="44" t="s">
        <v>28</v>
      </c>
      <c r="M91" s="70" t="str">
        <f>IF(SUM(M80:M88)=0,"",SUM(M80:M88))</f>
        <v/>
      </c>
      <c r="N91" s="44"/>
      <c r="O91" s="70" t="str">
        <f>IF(SUM(O80:O88)=0,"",SUM(O80:O88))</f>
        <v/>
      </c>
      <c r="P91" s="44"/>
      <c r="Q91" s="70" t="str">
        <f>IF(SUM(Q80:Q88)=0,"",SUM(Q80:Q88))</f>
        <v/>
      </c>
      <c r="R91" s="36"/>
      <c r="T91" s="28">
        <f>IF(OR(Q91="",Q91=0),1,0)</f>
        <v>1</v>
      </c>
    </row>
    <row r="92" spans="1:23" ht="4.9000000000000004" customHeight="1" thickTop="1" x14ac:dyDescent="0.45">
      <c r="A92" s="36"/>
      <c r="B92" s="42"/>
      <c r="C92" s="42"/>
      <c r="D92" s="42"/>
      <c r="E92" s="42"/>
      <c r="F92" s="42"/>
      <c r="G92" s="42"/>
      <c r="H92" s="42"/>
      <c r="I92" s="42"/>
      <c r="J92" s="42"/>
      <c r="K92" s="42"/>
      <c r="L92" s="42"/>
      <c r="M92" s="42"/>
      <c r="N92" s="42"/>
      <c r="O92" s="42"/>
      <c r="P92" s="42"/>
      <c r="Q92" s="42"/>
      <c r="R92" s="36"/>
      <c r="U92" s="28"/>
      <c r="V92" s="28"/>
      <c r="W92" s="28"/>
    </row>
    <row r="93" spans="1:23" ht="4.9000000000000004" customHeight="1" x14ac:dyDescent="0.45">
      <c r="U93" s="28"/>
      <c r="V93" s="28"/>
      <c r="W93" s="28"/>
    </row>
    <row r="94" spans="1:23" ht="4.9000000000000004" customHeight="1" x14ac:dyDescent="0.45">
      <c r="A94" s="36"/>
      <c r="B94" s="36"/>
      <c r="C94" s="36"/>
      <c r="D94" s="36"/>
      <c r="E94" s="36"/>
      <c r="F94" s="36"/>
      <c r="G94" s="36"/>
      <c r="H94" s="36"/>
      <c r="I94" s="36"/>
      <c r="J94" s="36"/>
      <c r="K94" s="36"/>
      <c r="L94" s="36"/>
      <c r="M94" s="36"/>
      <c r="N94" s="36"/>
      <c r="O94" s="36"/>
      <c r="P94" s="36"/>
      <c r="Q94" s="36"/>
      <c r="R94" s="36"/>
      <c r="U94" s="28"/>
      <c r="V94" s="28"/>
      <c r="W94" s="28"/>
    </row>
    <row r="95" spans="1:23" ht="20.100000000000001" customHeight="1" x14ac:dyDescent="0.45">
      <c r="A95" s="36"/>
      <c r="B95" s="12"/>
      <c r="C95" s="36"/>
      <c r="D95" s="130" t="s">
        <v>44</v>
      </c>
      <c r="E95" s="131"/>
      <c r="F95" s="131"/>
      <c r="G95" s="131"/>
      <c r="H95" s="131"/>
      <c r="I95" s="131"/>
      <c r="J95" s="131"/>
      <c r="K95" s="131"/>
      <c r="L95" s="131"/>
      <c r="M95" s="131"/>
      <c r="N95" s="131"/>
      <c r="O95" s="131"/>
      <c r="P95" s="131"/>
      <c r="Q95" s="131"/>
      <c r="R95" s="36"/>
      <c r="T95" s="28">
        <f>IF(B95="",1,0)</f>
        <v>1</v>
      </c>
      <c r="U95" s="28"/>
      <c r="V95" s="28"/>
      <c r="W95" s="28"/>
    </row>
    <row r="96" spans="1:23" ht="4.9000000000000004" customHeight="1" x14ac:dyDescent="0.45">
      <c r="A96" s="36"/>
      <c r="B96" s="36"/>
      <c r="C96" s="36"/>
      <c r="D96" s="36"/>
      <c r="E96" s="36"/>
      <c r="F96" s="36"/>
      <c r="G96" s="36"/>
      <c r="H96" s="36"/>
      <c r="I96" s="36"/>
      <c r="J96" s="36"/>
      <c r="K96" s="36"/>
      <c r="L96" s="36"/>
      <c r="M96" s="36"/>
      <c r="N96" s="36"/>
      <c r="O96" s="36"/>
      <c r="P96" s="36"/>
      <c r="Q96" s="36"/>
      <c r="R96" s="36"/>
      <c r="U96" s="28"/>
      <c r="V96" s="28"/>
      <c r="W96" s="28"/>
    </row>
    <row r="97" spans="1:23" ht="20.100000000000001" customHeight="1" x14ac:dyDescent="0.45">
      <c r="A97" s="36"/>
      <c r="B97" s="14"/>
      <c r="C97" s="36"/>
      <c r="D97" s="129" t="s">
        <v>231</v>
      </c>
      <c r="E97" s="129"/>
      <c r="F97" s="129"/>
      <c r="G97" s="129"/>
      <c r="H97" s="129"/>
      <c r="I97" s="129"/>
      <c r="J97" s="129"/>
      <c r="K97" s="129"/>
      <c r="L97" s="129"/>
      <c r="M97" s="129"/>
      <c r="N97" s="129"/>
      <c r="O97" s="129"/>
      <c r="P97" s="129"/>
      <c r="Q97" s="129"/>
      <c r="R97" s="36"/>
      <c r="T97" s="28">
        <f>IF(AND(F36&lt;&gt;"ein Standort",B97=""),1,0)</f>
        <v>1</v>
      </c>
      <c r="U97" s="28"/>
      <c r="V97" s="28"/>
      <c r="W97" s="28"/>
    </row>
    <row r="98" spans="1:23" ht="4.9000000000000004" customHeight="1" x14ac:dyDescent="0.45">
      <c r="A98" s="36"/>
      <c r="B98" s="36"/>
      <c r="C98" s="36"/>
      <c r="D98" s="36"/>
      <c r="E98" s="36"/>
      <c r="F98" s="36"/>
      <c r="G98" s="36"/>
      <c r="H98" s="36"/>
      <c r="I98" s="36"/>
      <c r="J98" s="36"/>
      <c r="K98" s="36"/>
      <c r="L98" s="36"/>
      <c r="M98" s="36"/>
      <c r="N98" s="36"/>
      <c r="O98" s="36"/>
      <c r="P98" s="36"/>
      <c r="Q98" s="36"/>
      <c r="R98" s="36"/>
      <c r="U98" s="28"/>
      <c r="V98" s="28"/>
      <c r="W98" s="28"/>
    </row>
    <row r="99" spans="1:23" ht="19.899999999999999" customHeight="1" x14ac:dyDescent="0.45">
      <c r="A99" s="36"/>
      <c r="B99" s="14"/>
      <c r="C99" s="36"/>
      <c r="D99" s="130" t="s">
        <v>49</v>
      </c>
      <c r="E99" s="131"/>
      <c r="F99" s="131"/>
      <c r="G99" s="131"/>
      <c r="H99" s="131"/>
      <c r="I99" s="131"/>
      <c r="J99" s="131"/>
      <c r="K99" s="131"/>
      <c r="L99" s="131"/>
      <c r="M99" s="131"/>
      <c r="N99" s="131"/>
      <c r="O99" s="131"/>
      <c r="P99" s="131"/>
      <c r="Q99" s="131"/>
      <c r="R99" s="36"/>
      <c r="T99" s="28">
        <f>IF(AND(Q91&lt;&gt;"",Q91&gt;V109,B99=""),1,0)</f>
        <v>0</v>
      </c>
      <c r="U99" s="28"/>
      <c r="V99" s="28"/>
      <c r="W99" s="28"/>
    </row>
    <row r="100" spans="1:23" ht="4.9000000000000004" customHeight="1" x14ac:dyDescent="0.45">
      <c r="A100" s="36"/>
      <c r="B100" s="36"/>
      <c r="C100" s="36"/>
      <c r="D100" s="36"/>
      <c r="E100" s="36"/>
      <c r="F100" s="36"/>
      <c r="G100" s="36"/>
      <c r="H100" s="36"/>
      <c r="I100" s="36"/>
      <c r="J100" s="36"/>
      <c r="K100" s="36"/>
      <c r="L100" s="36"/>
      <c r="M100" s="36"/>
      <c r="N100" s="36"/>
      <c r="O100" s="36"/>
      <c r="P100" s="36"/>
      <c r="Q100" s="36"/>
      <c r="R100" s="36"/>
      <c r="U100" s="28"/>
      <c r="V100" s="28"/>
      <c r="W100" s="28"/>
    </row>
    <row r="101" spans="1:23" ht="4.9000000000000004" customHeight="1" x14ac:dyDescent="0.45"/>
    <row r="102" spans="1:23" ht="5.0999999999999996" customHeight="1" x14ac:dyDescent="0.45">
      <c r="A102" s="36"/>
      <c r="B102" s="36"/>
      <c r="C102" s="36"/>
      <c r="D102" s="36"/>
      <c r="E102" s="36"/>
      <c r="F102" s="36"/>
      <c r="G102" s="36"/>
      <c r="H102" s="36"/>
      <c r="I102" s="36"/>
      <c r="J102" s="36"/>
      <c r="K102" s="36"/>
      <c r="L102" s="36"/>
      <c r="M102" s="36"/>
      <c r="N102" s="36"/>
      <c r="O102" s="36"/>
      <c r="P102" s="36"/>
      <c r="Q102" s="36"/>
      <c r="R102" s="36"/>
      <c r="U102" s="28"/>
      <c r="V102" s="28"/>
      <c r="W102" s="28"/>
    </row>
    <row r="103" spans="1:23" ht="20.100000000000001" customHeight="1" x14ac:dyDescent="0.45">
      <c r="A103" s="36"/>
      <c r="B103" s="134" t="s">
        <v>241</v>
      </c>
      <c r="C103" s="134"/>
      <c r="D103" s="134"/>
      <c r="E103" s="134"/>
      <c r="F103" s="134"/>
      <c r="G103" s="134"/>
      <c r="H103" s="134"/>
      <c r="I103" s="134" t="s">
        <v>242</v>
      </c>
      <c r="J103" s="134"/>
      <c r="K103" s="134"/>
      <c r="L103" s="134"/>
      <c r="M103" s="134"/>
      <c r="N103" s="134"/>
      <c r="O103" s="134"/>
      <c r="P103" s="134"/>
      <c r="Q103" s="134"/>
      <c r="R103" s="36"/>
      <c r="T103" s="28">
        <f ca="1">IF(COUNTA(B107,B109,B111,B113,B122,B126,B115)=0,1,0)</f>
        <v>0</v>
      </c>
      <c r="U103" s="28"/>
      <c r="V103" s="28"/>
      <c r="W103" s="28"/>
    </row>
    <row r="104" spans="1:23" ht="4.9000000000000004" customHeight="1" x14ac:dyDescent="0.45">
      <c r="A104" s="36"/>
      <c r="B104" s="42"/>
      <c r="C104" s="42"/>
      <c r="D104" s="42"/>
      <c r="E104" s="42"/>
      <c r="F104" s="42"/>
      <c r="G104" s="42"/>
      <c r="H104" s="42"/>
      <c r="I104" s="42"/>
      <c r="J104" s="42"/>
      <c r="K104" s="42"/>
      <c r="L104" s="42"/>
      <c r="M104" s="42"/>
      <c r="N104" s="42"/>
      <c r="O104" s="42"/>
      <c r="P104" s="42"/>
      <c r="Q104" s="42"/>
      <c r="R104" s="36"/>
      <c r="U104" s="28"/>
      <c r="V104" s="28"/>
      <c r="W104" s="28"/>
    </row>
    <row r="105" spans="1:23" ht="20.100000000000001" customHeight="1" x14ac:dyDescent="0.45">
      <c r="A105" s="36"/>
      <c r="B105" s="142" t="str">
        <f ca="1">IF(B107&lt;&gt;"","","Gesuchsformular unter dem angegebenen File-Name speichern und als Excel senden an:")</f>
        <v/>
      </c>
      <c r="C105" s="142"/>
      <c r="D105" s="142"/>
      <c r="E105" s="142"/>
      <c r="F105" s="142"/>
      <c r="G105" s="142"/>
      <c r="H105" s="36"/>
      <c r="I105" s="71" t="str">
        <f ca="1">IF(B107&lt;&gt;"","","Amt für Natur und Umwelt, Gürtelstrasse 89, 7001 Chur")</f>
        <v/>
      </c>
      <c r="J105" s="71"/>
      <c r="K105" s="36"/>
      <c r="L105" s="36"/>
      <c r="M105" s="36"/>
      <c r="N105" s="36"/>
      <c r="O105" s="36"/>
      <c r="P105" s="36"/>
      <c r="Q105" s="36"/>
      <c r="R105" s="36"/>
    </row>
    <row r="106" spans="1:23" ht="20.100000000000001" customHeight="1" x14ac:dyDescent="0.45">
      <c r="A106" s="36"/>
      <c r="B106" s="142"/>
      <c r="C106" s="142"/>
      <c r="D106" s="142"/>
      <c r="E106" s="142"/>
      <c r="F106" s="142"/>
      <c r="G106" s="142"/>
      <c r="H106" s="36"/>
      <c r="I106" s="37" t="str">
        <f ca="1">IF(B107&lt;&gt;"","","Email:")</f>
        <v/>
      </c>
      <c r="J106" s="37"/>
      <c r="K106" s="138" t="str">
        <f ca="1">IF(B107&lt;&gt;"","","info@anu.gr.ch")</f>
        <v/>
      </c>
      <c r="L106" s="138"/>
      <c r="M106" s="138"/>
      <c r="N106" s="72"/>
      <c r="O106" s="141" t="str">
        <f ca="1">IF(B107="","Email-Programm öffnen","")</f>
        <v/>
      </c>
      <c r="P106" s="141"/>
      <c r="Q106" s="141"/>
      <c r="R106" s="36"/>
      <c r="T106" s="73" t="s">
        <v>35</v>
      </c>
      <c r="U106" s="50"/>
      <c r="V106" s="128">
        <f ca="1">YEAR(TODAY())</f>
        <v>2020</v>
      </c>
      <c r="W106" s="128"/>
    </row>
    <row r="107" spans="1:23" ht="20.100000000000001" customHeight="1" x14ac:dyDescent="0.45">
      <c r="A107" s="36"/>
      <c r="B107" s="130" t="str">
        <f ca="1">IF(OR(T7&gt;0,U7&gt;0),"Es hat noch Pflichtfelder, die nicht korrekt ausgefüllt sind!",IF(OR(Q91=0,Q91=""),"Sie haben keine Mengenangaben gemacht!",""))</f>
        <v>Es hat noch Pflichtfelder, die nicht korrekt ausgefüllt sind!</v>
      </c>
      <c r="C107" s="130"/>
      <c r="D107" s="130"/>
      <c r="E107" s="130"/>
      <c r="F107" s="130"/>
      <c r="G107" s="130"/>
      <c r="H107" s="36"/>
      <c r="I107" s="37" t="str">
        <f ca="1">IF(B107&lt;&gt;"","","Betreff:")</f>
        <v/>
      </c>
      <c r="J107" s="37"/>
      <c r="K107" s="139" t="str">
        <f ca="1">IF(B107&lt;&gt;"","","Gesuch_zum_Verbrennen_von_Grünabfaellen")</f>
        <v/>
      </c>
      <c r="L107" s="139"/>
      <c r="M107" s="139"/>
      <c r="N107" s="139"/>
      <c r="O107" s="139"/>
      <c r="P107" s="139"/>
      <c r="Q107" s="139"/>
      <c r="R107" s="36"/>
      <c r="T107" s="73" t="s">
        <v>36</v>
      </c>
      <c r="U107" s="50"/>
      <c r="V107" s="128" t="str">
        <f ca="1">IF(MONTH(TODAY())&lt;10,CONCATENATE("0",MONTH(TODAY())),MONTH(TODAY()))</f>
        <v>05</v>
      </c>
      <c r="W107" s="128"/>
    </row>
    <row r="108" spans="1:23" ht="20.100000000000001" customHeight="1" x14ac:dyDescent="0.45">
      <c r="A108" s="36"/>
      <c r="B108" s="133" t="str">
        <f ca="1">IF(B107&lt;&gt;"","Bitte füllen Sie alle Felder korrekt aus, bevor Sie das Gesuchsformular abschicken. Sie ersparen sich dadurch Unannehmlickeiten und erleichtern uns die Bearbeitung Ihres Gesuchs.","")</f>
        <v>Bitte füllen Sie alle Felder korrekt aus, bevor Sie das Gesuchsformular abschicken. Sie ersparen sich dadurch Unannehmlickeiten und erleichtern uns die Bearbeitung Ihres Gesuchs.</v>
      </c>
      <c r="C108" s="133"/>
      <c r="D108" s="133"/>
      <c r="E108" s="133"/>
      <c r="F108" s="133"/>
      <c r="G108" s="133"/>
      <c r="H108" s="36"/>
      <c r="I108" s="140" t="str">
        <f ca="1">IF(B107&lt;&gt;"","","File-Name:")</f>
        <v/>
      </c>
      <c r="J108" s="74"/>
      <c r="K108" s="135" t="str">
        <f ca="1">IF(B107&lt;&gt;"","",CONCATENATE("VERDE_",VLOOKUP(F38,Gemeindeliste!$B$3:$C$137,2,FALSE),"_",E16,"_Gesuch_",V106,V107,V108,".xls"))</f>
        <v/>
      </c>
      <c r="L108" s="135"/>
      <c r="M108" s="135"/>
      <c r="N108" s="135"/>
      <c r="O108" s="135"/>
      <c r="P108" s="135"/>
      <c r="Q108" s="135"/>
      <c r="R108" s="36"/>
      <c r="T108" s="73" t="s">
        <v>37</v>
      </c>
      <c r="U108" s="50"/>
      <c r="V108" s="128">
        <f ca="1">IF(DAY(TODAY())&lt;10,CONCATENATE("0",DAY(TODAY())),DAY(TODAY()))</f>
        <v>18</v>
      </c>
      <c r="W108" s="128"/>
    </row>
    <row r="109" spans="1:23" ht="20.100000000000001" customHeight="1" x14ac:dyDescent="0.45">
      <c r="A109" s="36"/>
      <c r="B109" s="133"/>
      <c r="C109" s="133"/>
      <c r="D109" s="133"/>
      <c r="E109" s="133"/>
      <c r="F109" s="133"/>
      <c r="G109" s="133"/>
      <c r="H109" s="36"/>
      <c r="I109" s="140"/>
      <c r="J109" s="74"/>
      <c r="K109" s="135"/>
      <c r="L109" s="135"/>
      <c r="M109" s="135"/>
      <c r="N109" s="135"/>
      <c r="O109" s="135"/>
      <c r="P109" s="135"/>
      <c r="Q109" s="135"/>
      <c r="R109" s="36"/>
      <c r="T109" s="136" t="s">
        <v>90</v>
      </c>
      <c r="U109" s="136"/>
      <c r="V109" s="137">
        <v>10</v>
      </c>
      <c r="W109" s="137"/>
    </row>
    <row r="110" spans="1:23" ht="20.100000000000001" customHeight="1" x14ac:dyDescent="0.45">
      <c r="A110" s="36"/>
      <c r="B110" s="71" t="s">
        <v>42</v>
      </c>
      <c r="C110" s="71"/>
      <c r="D110" s="71"/>
      <c r="E110" s="75"/>
      <c r="F110" s="36"/>
      <c r="G110" s="36"/>
      <c r="H110" s="36"/>
      <c r="I110" s="36"/>
      <c r="J110" s="36"/>
      <c r="K110" s="142" t="s">
        <v>232</v>
      </c>
      <c r="L110" s="142"/>
      <c r="M110" s="142"/>
      <c r="N110" s="142"/>
      <c r="O110" s="142"/>
      <c r="P110" s="142"/>
      <c r="Q110" s="142"/>
      <c r="R110" s="36"/>
      <c r="T110" s="36"/>
      <c r="U110" s="36"/>
      <c r="V110" s="36"/>
      <c r="W110" s="36"/>
    </row>
    <row r="111" spans="1:23" ht="20.100000000000001" customHeight="1" x14ac:dyDescent="0.35">
      <c r="A111" s="36"/>
      <c r="B111" s="36" t="s">
        <v>29</v>
      </c>
      <c r="C111" s="36"/>
      <c r="D111" s="164" t="s">
        <v>30</v>
      </c>
      <c r="E111" s="164"/>
      <c r="F111" s="164"/>
      <c r="G111" s="164"/>
      <c r="H111" s="164"/>
      <c r="I111" s="164"/>
      <c r="J111" s="164"/>
      <c r="K111" s="165" t="s">
        <v>234</v>
      </c>
      <c r="L111" s="165"/>
      <c r="M111" s="165"/>
      <c r="N111" s="52"/>
      <c r="O111" s="158" t="s">
        <v>235</v>
      </c>
      <c r="P111" s="158"/>
      <c r="Q111" s="158"/>
      <c r="R111" s="36"/>
      <c r="T111" s="36"/>
      <c r="U111" s="36"/>
      <c r="V111" s="36"/>
      <c r="W111" s="36"/>
    </row>
    <row r="112" spans="1:23" ht="20.100000000000001" customHeight="1" x14ac:dyDescent="0.45">
      <c r="A112" s="36"/>
      <c r="B112" s="36" t="s">
        <v>31</v>
      </c>
      <c r="C112" s="36"/>
      <c r="D112" s="71" t="s">
        <v>32</v>
      </c>
      <c r="E112" s="71"/>
      <c r="F112" s="71"/>
      <c r="G112" s="71"/>
      <c r="H112" s="71"/>
      <c r="I112" s="71"/>
      <c r="J112" s="71"/>
      <c r="K112" s="163" t="s">
        <v>233</v>
      </c>
      <c r="L112" s="163"/>
      <c r="M112" s="163"/>
      <c r="N112" s="76"/>
      <c r="O112" s="158"/>
      <c r="P112" s="158"/>
      <c r="Q112" s="158"/>
      <c r="R112" s="36"/>
      <c r="T112" s="36"/>
      <c r="U112" s="36"/>
      <c r="V112" s="36"/>
      <c r="W112" s="36"/>
    </row>
    <row r="113" spans="1:18" ht="4.9000000000000004" customHeight="1" x14ac:dyDescent="0.45">
      <c r="A113" s="36"/>
      <c r="B113" s="36"/>
      <c r="C113" s="36"/>
      <c r="D113" s="36"/>
      <c r="E113" s="36"/>
      <c r="F113" s="36"/>
      <c r="G113" s="36"/>
      <c r="H113" s="36"/>
      <c r="I113" s="36"/>
      <c r="J113" s="36"/>
      <c r="K113" s="163"/>
      <c r="L113" s="163"/>
      <c r="M113" s="163"/>
      <c r="N113" s="77"/>
      <c r="O113" s="158"/>
      <c r="P113" s="158"/>
      <c r="Q113" s="158"/>
      <c r="R113" s="36"/>
    </row>
  </sheetData>
  <sheetProtection algorithmName="SHA-512" hashValue="hqScUFaWT7AoEBGdlATQNvqg20B6JRXEPVj/0prmRSgulvTw3eQQ/RcxihSdHyI8TyrdatNn+dK2pl5G3Lz1Ag==" saltValue="KG6sv2VrZRalOVevJepYng==" spinCount="100000" sheet="1" selectLockedCells="1"/>
  <mergeCells count="88">
    <mergeCell ref="K112:M112"/>
    <mergeCell ref="B48:Q48"/>
    <mergeCell ref="D111:J111"/>
    <mergeCell ref="D68:Q68"/>
    <mergeCell ref="D69:Q69"/>
    <mergeCell ref="K111:M111"/>
    <mergeCell ref="O111:Q113"/>
    <mergeCell ref="K113:M113"/>
    <mergeCell ref="N71:Q71"/>
    <mergeCell ref="D57:Q57"/>
    <mergeCell ref="D61:Q61"/>
    <mergeCell ref="I73:K73"/>
    <mergeCell ref="I71:K71"/>
    <mergeCell ref="K110:Q110"/>
    <mergeCell ref="D95:Q95"/>
    <mergeCell ref="N73:Q73"/>
    <mergeCell ref="F20:G20"/>
    <mergeCell ref="V30:V32"/>
    <mergeCell ref="W30:W32"/>
    <mergeCell ref="M39:Q40"/>
    <mergeCell ref="B55:Q55"/>
    <mergeCell ref="I36:K36"/>
    <mergeCell ref="F36:G36"/>
    <mergeCell ref="F40:G40"/>
    <mergeCell ref="T30:T32"/>
    <mergeCell ref="U30:U32"/>
    <mergeCell ref="F22:G22"/>
    <mergeCell ref="K22:Q22"/>
    <mergeCell ref="K52:Q52"/>
    <mergeCell ref="M42:M44"/>
    <mergeCell ref="B34:Q34"/>
    <mergeCell ref="B26:Q26"/>
    <mergeCell ref="B28:Q28"/>
    <mergeCell ref="B44:E46"/>
    <mergeCell ref="D30:I30"/>
    <mergeCell ref="K30:Q32"/>
    <mergeCell ref="F46:G46"/>
    <mergeCell ref="F44:G44"/>
    <mergeCell ref="Q42:Q44"/>
    <mergeCell ref="F38:G38"/>
    <mergeCell ref="B105:G106"/>
    <mergeCell ref="D22:E22"/>
    <mergeCell ref="D20:E20"/>
    <mergeCell ref="E14:F14"/>
    <mergeCell ref="F42:G42"/>
    <mergeCell ref="D64:G64"/>
    <mergeCell ref="D59:Q59"/>
    <mergeCell ref="B76:Q76"/>
    <mergeCell ref="D66:Q66"/>
    <mergeCell ref="D63:Q63"/>
    <mergeCell ref="I64:Q64"/>
    <mergeCell ref="B71:F73"/>
    <mergeCell ref="E18:G18"/>
    <mergeCell ref="O42:O44"/>
    <mergeCell ref="O18:Q18"/>
    <mergeCell ref="K20:Q20"/>
    <mergeCell ref="V108:W108"/>
    <mergeCell ref="D97:Q97"/>
    <mergeCell ref="D99:Q99"/>
    <mergeCell ref="D88:G88"/>
    <mergeCell ref="B108:G109"/>
    <mergeCell ref="B103:Q103"/>
    <mergeCell ref="B107:G107"/>
    <mergeCell ref="V106:W106"/>
    <mergeCell ref="V107:W107"/>
    <mergeCell ref="K108:Q109"/>
    <mergeCell ref="T109:U109"/>
    <mergeCell ref="V109:W109"/>
    <mergeCell ref="K106:M106"/>
    <mergeCell ref="K107:Q107"/>
    <mergeCell ref="I108:I109"/>
    <mergeCell ref="O106:Q106"/>
    <mergeCell ref="B91:G91"/>
    <mergeCell ref="V1:W1"/>
    <mergeCell ref="T2:W3"/>
    <mergeCell ref="T4:U4"/>
    <mergeCell ref="V4:W4"/>
    <mergeCell ref="K17:Q17"/>
    <mergeCell ref="B10:Q10"/>
    <mergeCell ref="E12:Q12"/>
    <mergeCell ref="E16:G16"/>
    <mergeCell ref="G7:I7"/>
    <mergeCell ref="K1:R3"/>
    <mergeCell ref="U7:W7"/>
    <mergeCell ref="B7:F7"/>
    <mergeCell ref="K7:Q7"/>
    <mergeCell ref="K16:Q16"/>
    <mergeCell ref="T1:U1"/>
  </mergeCells>
  <conditionalFormatting sqref="U92:W100 U102:W104 U10:W81 U83:W83 U85:W85 U87:W90">
    <cfRule type="expression" dxfId="181" priority="613" stopIfTrue="1">
      <formula>AND(U10&lt;&gt;"",OR(U10=0,U10=1))</formula>
    </cfRule>
  </conditionalFormatting>
  <conditionalFormatting sqref="T109 T92:T99 T102:T104 T10:T81 T83 T85 T87:T90">
    <cfRule type="expression" dxfId="180" priority="593" stopIfTrue="1">
      <formula>AND(T10&lt;&gt;"",T10=0)</formula>
    </cfRule>
    <cfRule type="expression" dxfId="179" priority="614" stopIfTrue="1">
      <formula>T10=1</formula>
    </cfRule>
  </conditionalFormatting>
  <conditionalFormatting sqref="T91 T76 T55 T103 T48">
    <cfRule type="expression" dxfId="178" priority="402" stopIfTrue="1">
      <formula>T48=1</formula>
    </cfRule>
  </conditionalFormatting>
  <conditionalFormatting sqref="T91 T76 T7 T55 T103 T48">
    <cfRule type="expression" dxfId="177" priority="401" stopIfTrue="1">
      <formula>AND(T7&lt;&gt;"",T7=0)</formula>
    </cfRule>
  </conditionalFormatting>
  <conditionalFormatting sqref="O106:Q106 K110:N113 O110:Q110">
    <cfRule type="expression" dxfId="176" priority="400" stopIfTrue="1">
      <formula>$B$107&lt;&gt;""</formula>
    </cfRule>
  </conditionalFormatting>
  <conditionalFormatting sqref="O106:Q106">
    <cfRule type="expression" dxfId="175" priority="398" stopIfTrue="1">
      <formula>$B$107&lt;&gt;""</formula>
    </cfRule>
    <cfRule type="expression" dxfId="174" priority="399" stopIfTrue="1">
      <formula>$B$107=""</formula>
    </cfRule>
  </conditionalFormatting>
  <conditionalFormatting sqref="T7">
    <cfRule type="expression" dxfId="173" priority="392" stopIfTrue="1">
      <formula>T7&gt;0</formula>
    </cfRule>
  </conditionalFormatting>
  <conditionalFormatting sqref="B107:G107">
    <cfRule type="expression" dxfId="172" priority="372" stopIfTrue="1">
      <formula>OR($T$7&gt;0,$U$7&gt;0)</formula>
    </cfRule>
  </conditionalFormatting>
  <conditionalFormatting sqref="E16:G16 K16:Q16 F40:G40 K22:Q22 B30 B32 F38 F46:G46 I46 K46 M46 O46 Q46">
    <cfRule type="expression" dxfId="171" priority="289" stopIfTrue="1">
      <formula>B16&lt;&gt;""</formula>
    </cfRule>
  </conditionalFormatting>
  <conditionalFormatting sqref="E18:G18">
    <cfRule type="expression" dxfId="170" priority="285" stopIfTrue="1">
      <formula>E18&lt;&gt;""</formula>
    </cfRule>
    <cfRule type="expression" dxfId="169" priority="286" stopIfTrue="1">
      <formula>$E18&lt;&gt;""</formula>
    </cfRule>
  </conditionalFormatting>
  <conditionalFormatting sqref="F20:G20">
    <cfRule type="expression" dxfId="168" priority="283" stopIfTrue="1">
      <formula>U20=0</formula>
    </cfRule>
    <cfRule type="expression" dxfId="167" priority="284" stopIfTrue="1">
      <formula>U20=1</formula>
    </cfRule>
  </conditionalFormatting>
  <conditionalFormatting sqref="K30:N32">
    <cfRule type="expression" dxfId="166" priority="275" stopIfTrue="1">
      <formula>U30=1</formula>
    </cfRule>
    <cfRule type="expression" dxfId="165" priority="276" stopIfTrue="1">
      <formula>AND(OR(B30="x",B32="x"),K30&lt;&gt;"")</formula>
    </cfRule>
    <cfRule type="expression" dxfId="164" priority="277" stopIfTrue="1">
      <formula>OR($B$30="x",$B$32="x")</formula>
    </cfRule>
  </conditionalFormatting>
  <conditionalFormatting sqref="M38">
    <cfRule type="expression" dxfId="163" priority="272" stopIfTrue="1">
      <formula>U38=1</formula>
    </cfRule>
    <cfRule type="expression" dxfId="162" priority="273" stopIfTrue="1">
      <formula>U38=0</formula>
    </cfRule>
  </conditionalFormatting>
  <conditionalFormatting sqref="O38">
    <cfRule type="expression" dxfId="161" priority="270" stopIfTrue="1">
      <formula>V38=1</formula>
    </cfRule>
    <cfRule type="expression" dxfId="160" priority="271" stopIfTrue="1">
      <formula>V38=0</formula>
    </cfRule>
  </conditionalFormatting>
  <conditionalFormatting sqref="Q38">
    <cfRule type="expression" dxfId="159" priority="268" stopIfTrue="1">
      <formula>W38=1</formula>
    </cfRule>
    <cfRule type="expression" dxfId="158" priority="269" stopIfTrue="1">
      <formula>W38=0</formula>
    </cfRule>
  </conditionalFormatting>
  <conditionalFormatting sqref="B50">
    <cfRule type="expression" dxfId="157" priority="116" stopIfTrue="1">
      <formula>OR(T50=1,U50=1,V50=1)</formula>
    </cfRule>
    <cfRule type="expression" dxfId="156" priority="129" stopIfTrue="1">
      <formula>$T$48=1</formula>
    </cfRule>
  </conditionalFormatting>
  <conditionalFormatting sqref="K50 M50">
    <cfRule type="expression" dxfId="155" priority="260" stopIfTrue="1">
      <formula>$B$50="x"</formula>
    </cfRule>
  </conditionalFormatting>
  <conditionalFormatting sqref="K50">
    <cfRule type="expression" dxfId="154" priority="258" stopIfTrue="1">
      <formula>U50=1</formula>
    </cfRule>
    <cfRule type="expression" dxfId="153" priority="259" stopIfTrue="1">
      <formula>U50=0</formula>
    </cfRule>
  </conditionalFormatting>
  <conditionalFormatting sqref="M50">
    <cfRule type="expression" dxfId="152" priority="256" stopIfTrue="1">
      <formula>V50=0</formula>
    </cfRule>
  </conditionalFormatting>
  <conditionalFormatting sqref="M50">
    <cfRule type="expression" dxfId="151" priority="255" stopIfTrue="1">
      <formula>V50=1</formula>
    </cfRule>
  </conditionalFormatting>
  <conditionalFormatting sqref="K52">
    <cfRule type="expression" dxfId="150" priority="253" stopIfTrue="1">
      <formula>AND($B$52="x",$K$52&lt;&gt;"")</formula>
    </cfRule>
    <cfRule type="expression" dxfId="149" priority="254" stopIfTrue="1">
      <formula>$B$52="x"</formula>
    </cfRule>
  </conditionalFormatting>
  <conditionalFormatting sqref="B63">
    <cfRule type="expression" dxfId="148" priority="121" stopIfTrue="1">
      <formula>$T$55=1</formula>
    </cfRule>
    <cfRule type="expression" dxfId="147" priority="245" stopIfTrue="1">
      <formula>SUM(T64:U64)&gt;0</formula>
    </cfRule>
    <cfRule type="expression" dxfId="146" priority="246" stopIfTrue="1">
      <formula>AND($T$55=0,B63="x",U64=0)</formula>
    </cfRule>
  </conditionalFormatting>
  <conditionalFormatting sqref="B68">
    <cfRule type="expression" dxfId="145" priority="114" stopIfTrue="1">
      <formula>SUM(T69:U69)=1</formula>
    </cfRule>
    <cfRule type="expression" dxfId="144" priority="241" stopIfTrue="1">
      <formula>$T$55=1</formula>
    </cfRule>
    <cfRule type="expression" dxfId="143" priority="242" stopIfTrue="1">
      <formula>AND(B68="x",SUM(T69:U69)=0)</formula>
    </cfRule>
  </conditionalFormatting>
  <conditionalFormatting sqref="N73:Q73">
    <cfRule type="expression" dxfId="142" priority="237" stopIfTrue="1">
      <formula>$N$73&lt;&gt;""</formula>
    </cfRule>
    <cfRule type="expression" dxfId="141" priority="238" stopIfTrue="1">
      <formula>$B57="x"</formula>
    </cfRule>
  </conditionalFormatting>
  <conditionalFormatting sqref="I64:Q64">
    <cfRule type="expression" dxfId="140" priority="227" stopIfTrue="1">
      <formula>$I$64&lt;&gt;""</formula>
    </cfRule>
    <cfRule type="expression" dxfId="139" priority="228" stopIfTrue="1">
      <formula>$B63="x"</formula>
    </cfRule>
  </conditionalFormatting>
  <conditionalFormatting sqref="D69:Q69">
    <cfRule type="expression" dxfId="138" priority="217" stopIfTrue="1">
      <formula>$D$69&lt;&gt;""</formula>
    </cfRule>
    <cfRule type="expression" dxfId="137" priority="218" stopIfTrue="1">
      <formula>$B68="x"</formula>
    </cfRule>
  </conditionalFormatting>
  <conditionalFormatting sqref="I71:K71">
    <cfRule type="expression" dxfId="136" priority="215" stopIfTrue="1">
      <formula>$I$71&lt;&gt;""</formula>
    </cfRule>
    <cfRule type="expression" dxfId="135" priority="216" stopIfTrue="1">
      <formula>$B68="x"</formula>
    </cfRule>
  </conditionalFormatting>
  <conditionalFormatting sqref="N71:Q71">
    <cfRule type="expression" dxfId="134" priority="213" stopIfTrue="1">
      <formula>$N$71&lt;&gt;""</formula>
    </cfRule>
    <cfRule type="expression" dxfId="133" priority="214" stopIfTrue="1">
      <formula>$B68="x"</formula>
    </cfRule>
  </conditionalFormatting>
  <conditionalFormatting sqref="B80">
    <cfRule type="expression" dxfId="132" priority="111" stopIfTrue="1">
      <formula>$T$76=1</formula>
    </cfRule>
    <cfRule type="expression" dxfId="131" priority="209" stopIfTrue="1">
      <formula>SUM(T80:W80)&gt;0</formula>
    </cfRule>
    <cfRule type="expression" dxfId="130" priority="210" stopIfTrue="1">
      <formula>AND(B80="x",SUM(T80:W80)=0)</formula>
    </cfRule>
  </conditionalFormatting>
  <conditionalFormatting sqref="D88:G88">
    <cfRule type="expression" dxfId="129" priority="199" stopIfTrue="1">
      <formula>$D$88&lt;&gt;""</formula>
    </cfRule>
    <cfRule type="expression" dxfId="128" priority="200" stopIfTrue="1">
      <formula>$B88="x"</formula>
    </cfRule>
  </conditionalFormatting>
  <conditionalFormatting sqref="I82">
    <cfRule type="expression" dxfId="127" priority="190" stopIfTrue="1">
      <formula>U82=1</formula>
    </cfRule>
    <cfRule type="expression" dxfId="126" priority="191" stopIfTrue="1">
      <formula>I82&lt;&gt;""</formula>
    </cfRule>
    <cfRule type="expression" dxfId="125" priority="192" stopIfTrue="1">
      <formula>$B82="x"</formula>
    </cfRule>
  </conditionalFormatting>
  <conditionalFormatting sqref="I84">
    <cfRule type="expression" dxfId="124" priority="187" stopIfTrue="1">
      <formula>U84=1</formula>
    </cfRule>
    <cfRule type="expression" dxfId="123" priority="188" stopIfTrue="1">
      <formula>I84&lt;&gt;""</formula>
    </cfRule>
    <cfRule type="expression" dxfId="122" priority="189" stopIfTrue="1">
      <formula>$B84="x"</formula>
    </cfRule>
  </conditionalFormatting>
  <conditionalFormatting sqref="I86">
    <cfRule type="expression" dxfId="121" priority="184" stopIfTrue="1">
      <formula>U86=1</formula>
    </cfRule>
    <cfRule type="expression" dxfId="120" priority="185" stopIfTrue="1">
      <formula>I86&lt;&gt;""</formula>
    </cfRule>
    <cfRule type="expression" dxfId="119" priority="186" stopIfTrue="1">
      <formula>$B86="x"</formula>
    </cfRule>
  </conditionalFormatting>
  <conditionalFormatting sqref="I88">
    <cfRule type="expression" dxfId="118" priority="181" stopIfTrue="1">
      <formula>U88=1</formula>
    </cfRule>
    <cfRule type="expression" dxfId="117" priority="182" stopIfTrue="1">
      <formula>I88&lt;&gt;""</formula>
    </cfRule>
    <cfRule type="expression" dxfId="116" priority="183" stopIfTrue="1">
      <formula>$B88="x"</formula>
    </cfRule>
  </conditionalFormatting>
  <conditionalFormatting sqref="Q80">
    <cfRule type="expression" dxfId="115" priority="163" stopIfTrue="1">
      <formula>$W80=1</formula>
    </cfRule>
    <cfRule type="expression" dxfId="114" priority="164" stopIfTrue="1">
      <formula>Q80&lt;&gt;""</formula>
    </cfRule>
    <cfRule type="expression" dxfId="113" priority="165" stopIfTrue="1">
      <formula>$B80="x"</formula>
    </cfRule>
  </conditionalFormatting>
  <conditionalFormatting sqref="Q82">
    <cfRule type="expression" dxfId="112" priority="160" stopIfTrue="1">
      <formula>$W82=1</formula>
    </cfRule>
    <cfRule type="expression" dxfId="111" priority="161" stopIfTrue="1">
      <formula>Q82&lt;&gt;""</formula>
    </cfRule>
    <cfRule type="expression" dxfId="110" priority="162" stopIfTrue="1">
      <formula>$B82="x"</formula>
    </cfRule>
  </conditionalFormatting>
  <conditionalFormatting sqref="Q84">
    <cfRule type="expression" dxfId="109" priority="157" stopIfTrue="1">
      <formula>$W84=1</formula>
    </cfRule>
    <cfRule type="expression" dxfId="108" priority="158" stopIfTrue="1">
      <formula>Q84&lt;&gt;""</formula>
    </cfRule>
    <cfRule type="expression" dxfId="107" priority="159" stopIfTrue="1">
      <formula>$B84="x"</formula>
    </cfRule>
  </conditionalFormatting>
  <conditionalFormatting sqref="Q86">
    <cfRule type="expression" dxfId="106" priority="154" stopIfTrue="1">
      <formula>$W86=1</formula>
    </cfRule>
    <cfRule type="expression" dxfId="105" priority="155" stopIfTrue="1">
      <formula>Q86&lt;&gt;""</formula>
    </cfRule>
    <cfRule type="expression" dxfId="104" priority="156" stopIfTrue="1">
      <formula>$B86="x"</formula>
    </cfRule>
  </conditionalFormatting>
  <conditionalFormatting sqref="Q88">
    <cfRule type="expression" dxfId="103" priority="151" stopIfTrue="1">
      <formula>$W88=1</formula>
    </cfRule>
    <cfRule type="expression" dxfId="102" priority="152" stopIfTrue="1">
      <formula>Q88&lt;&gt;""</formula>
    </cfRule>
    <cfRule type="expression" dxfId="101" priority="153" stopIfTrue="1">
      <formula>$B88="x"</formula>
    </cfRule>
  </conditionalFormatting>
  <conditionalFormatting sqref="B95">
    <cfRule type="expression" dxfId="100" priority="150" stopIfTrue="1">
      <formula>$B95="x"</formula>
    </cfRule>
  </conditionalFormatting>
  <conditionalFormatting sqref="B97">
    <cfRule type="expression" dxfId="99" priority="148" stopIfTrue="1">
      <formula>$B97="x"</formula>
    </cfRule>
  </conditionalFormatting>
  <conditionalFormatting sqref="B99">
    <cfRule type="expression" dxfId="98" priority="146" stopIfTrue="1">
      <formula>$B99="x"</formula>
    </cfRule>
    <cfRule type="expression" dxfId="97" priority="147" stopIfTrue="1">
      <formula>AND($Q$91&lt;&gt;"",$Q$91&gt;$V$109)</formula>
    </cfRule>
  </conditionalFormatting>
  <conditionalFormatting sqref="I80">
    <cfRule type="expression" dxfId="96" priority="143" stopIfTrue="1">
      <formula>U80=1</formula>
    </cfRule>
    <cfRule type="expression" dxfId="95" priority="144" stopIfTrue="1">
      <formula>I80&lt;&gt;""</formula>
    </cfRule>
    <cfRule type="expression" dxfId="94" priority="145" stopIfTrue="1">
      <formula>$B80="x"</formula>
    </cfRule>
  </conditionalFormatting>
  <conditionalFormatting sqref="K108:Q109 K106:M106">
    <cfRule type="expression" dxfId="93" priority="142" stopIfTrue="1">
      <formula>$B$107=""</formula>
    </cfRule>
  </conditionalFormatting>
  <conditionalFormatting sqref="B97">
    <cfRule type="expression" dxfId="92" priority="715" stopIfTrue="1">
      <formula>$T$97=1</formula>
    </cfRule>
  </conditionalFormatting>
  <conditionalFormatting sqref="F36">
    <cfRule type="expression" dxfId="91" priority="139" stopIfTrue="1">
      <formula>$F$36&lt;&gt;""</formula>
    </cfRule>
  </conditionalFormatting>
  <conditionalFormatting sqref="B57 B59 B61 B66">
    <cfRule type="expression" dxfId="90" priority="126" stopIfTrue="1">
      <formula>AND(B57="x",$T$55=0)</formula>
    </cfRule>
    <cfRule type="expression" dxfId="89" priority="761" stopIfTrue="1">
      <formula>$T$55=1</formula>
    </cfRule>
  </conditionalFormatting>
  <conditionalFormatting sqref="I36">
    <cfRule type="expression" dxfId="88" priority="138" stopIfTrue="1">
      <formula>$T$97=1</formula>
    </cfRule>
  </conditionalFormatting>
  <conditionalFormatting sqref="I73:K73">
    <cfRule type="expression" dxfId="87" priority="136" stopIfTrue="1">
      <formula>U73=0</formula>
    </cfRule>
    <cfRule type="expression" dxfId="86" priority="137" stopIfTrue="1">
      <formula>U73=1</formula>
    </cfRule>
  </conditionalFormatting>
  <conditionalFormatting sqref="E14:F14">
    <cfRule type="expression" dxfId="85" priority="130" stopIfTrue="1">
      <formula>$E$14&lt;&gt;""</formula>
    </cfRule>
  </conditionalFormatting>
  <conditionalFormatting sqref="B50">
    <cfRule type="expression" dxfId="84" priority="261" stopIfTrue="1">
      <formula>AND(B50&lt;&gt;"",SUM(T50:V50)=0)</formula>
    </cfRule>
  </conditionalFormatting>
  <conditionalFormatting sqref="U7:W7">
    <cfRule type="expression" dxfId="83" priority="112" stopIfTrue="1">
      <formula>U7&gt;0</formula>
    </cfRule>
    <cfRule type="expression" dxfId="82" priority="113" stopIfTrue="1">
      <formula>AND(U7&lt;&gt;"",U7=0)</formula>
    </cfRule>
  </conditionalFormatting>
  <conditionalFormatting sqref="B82">
    <cfRule type="expression" dxfId="81" priority="72" stopIfTrue="1">
      <formula>$T$76=1</formula>
    </cfRule>
    <cfRule type="expression" dxfId="80" priority="73" stopIfTrue="1">
      <formula>SUM(T82:W82)&gt;0</formula>
    </cfRule>
    <cfRule type="expression" dxfId="79" priority="74" stopIfTrue="1">
      <formula>AND(B82="x",SUM(T82:W82)=0)</formula>
    </cfRule>
  </conditionalFormatting>
  <conditionalFormatting sqref="B84">
    <cfRule type="expression" dxfId="78" priority="69" stopIfTrue="1">
      <formula>$T$76=1</formula>
    </cfRule>
    <cfRule type="expression" dxfId="77" priority="70" stopIfTrue="1">
      <formula>SUM(T84:W84)&gt;0</formula>
    </cfRule>
    <cfRule type="expression" dxfId="76" priority="71" stopIfTrue="1">
      <formula>AND(B84="x",SUM(T84:W84)=0)</formula>
    </cfRule>
  </conditionalFormatting>
  <conditionalFormatting sqref="B86">
    <cfRule type="expression" dxfId="75" priority="66" stopIfTrue="1">
      <formula>$T$76=1</formula>
    </cfRule>
    <cfRule type="expression" dxfId="74" priority="67" stopIfTrue="1">
      <formula>SUM(T86:W86)&gt;0</formula>
    </cfRule>
    <cfRule type="expression" dxfId="73" priority="68" stopIfTrue="1">
      <formula>AND(B86="x",SUM(T86:W86)=0)</formula>
    </cfRule>
  </conditionalFormatting>
  <conditionalFormatting sqref="B88">
    <cfRule type="expression" dxfId="72" priority="63" stopIfTrue="1">
      <formula>$T$76=1</formula>
    </cfRule>
    <cfRule type="expression" dxfId="71" priority="64" stopIfTrue="1">
      <formula>SUM(T88:W88)&gt;0</formula>
    </cfRule>
    <cfRule type="expression" dxfId="70" priority="65" stopIfTrue="1">
      <formula>AND(B88="x",SUM(T88:W88)=0)</formula>
    </cfRule>
  </conditionalFormatting>
  <conditionalFormatting sqref="O30:O32">
    <cfRule type="expression" dxfId="69" priority="820" stopIfTrue="1">
      <formula>#REF!=1</formula>
    </cfRule>
    <cfRule type="expression" dxfId="68" priority="821" stopIfTrue="1">
      <formula>AND(OR(F30="x",F32="x"),O30&lt;&gt;"")</formula>
    </cfRule>
    <cfRule type="expression" dxfId="67" priority="822" stopIfTrue="1">
      <formula>OR($B$30="x",$B$32="x")</formula>
    </cfRule>
  </conditionalFormatting>
  <conditionalFormatting sqref="P30:P32">
    <cfRule type="expression" dxfId="66" priority="845" stopIfTrue="1">
      <formula>#REF!=1</formula>
    </cfRule>
    <cfRule type="expression" dxfId="65" priority="846" stopIfTrue="1">
      <formula>AND(OR(G30="x",G32="x"),P30&lt;&gt;"")</formula>
    </cfRule>
    <cfRule type="expression" dxfId="64" priority="847" stopIfTrue="1">
      <formula>OR($B$30="x",$B$32="x")</formula>
    </cfRule>
  </conditionalFormatting>
  <conditionalFormatting sqref="Q30:Q32">
    <cfRule type="expression" dxfId="63" priority="848" stopIfTrue="1">
      <formula>#REF!=1</formula>
    </cfRule>
    <cfRule type="expression" dxfId="62" priority="849" stopIfTrue="1">
      <formula>AND(OR(H30="x",H32="x"),Q30&lt;&gt;"")</formula>
    </cfRule>
    <cfRule type="expression" dxfId="61" priority="850" stopIfTrue="1">
      <formula>OR($B$30="x",$B$32="x")</formula>
    </cfRule>
  </conditionalFormatting>
  <conditionalFormatting sqref="O111:Q113">
    <cfRule type="expression" dxfId="60" priority="62" stopIfTrue="1">
      <formula>$B$107&lt;&gt;""</formula>
    </cfRule>
  </conditionalFormatting>
  <conditionalFormatting sqref="B52">
    <cfRule type="expression" dxfId="59" priority="59" stopIfTrue="1">
      <formula>AND(B52&lt;&gt;"",SUM(T52:V52)=0)</formula>
    </cfRule>
    <cfRule type="expression" dxfId="58" priority="60" stopIfTrue="1">
      <formula>$U$52=1</formula>
    </cfRule>
    <cfRule type="expression" dxfId="57" priority="61" stopIfTrue="1">
      <formula>$T$48=1</formula>
    </cfRule>
  </conditionalFormatting>
  <conditionalFormatting sqref="O18:Q18 K18">
    <cfRule type="expression" dxfId="56" priority="57" stopIfTrue="1">
      <formula>K18&lt;&gt;""</formula>
    </cfRule>
  </conditionalFormatting>
  <conditionalFormatting sqref="T18">
    <cfRule type="expression" dxfId="55" priority="55" stopIfTrue="1">
      <formula>AND(T18&lt;&gt;"",T18=0)</formula>
    </cfRule>
    <cfRule type="expression" dxfId="54" priority="56" stopIfTrue="1">
      <formula>T18=1</formula>
    </cfRule>
  </conditionalFormatting>
  <conditionalFormatting sqref="O80">
    <cfRule type="expression" dxfId="53" priority="52" stopIfTrue="1">
      <formula>$W80=1</formula>
    </cfRule>
    <cfRule type="expression" dxfId="52" priority="53" stopIfTrue="1">
      <formula>O80&lt;&gt;""</formula>
    </cfRule>
    <cfRule type="expression" dxfId="51" priority="54" stopIfTrue="1">
      <formula>$B80="x"</formula>
    </cfRule>
  </conditionalFormatting>
  <conditionalFormatting sqref="O82">
    <cfRule type="expression" dxfId="50" priority="49" stopIfTrue="1">
      <formula>$W82=1</formula>
    </cfRule>
    <cfRule type="expression" dxfId="49" priority="50" stopIfTrue="1">
      <formula>O82&lt;&gt;""</formula>
    </cfRule>
    <cfRule type="expression" dxfId="48" priority="51" stopIfTrue="1">
      <formula>$B82="x"</formula>
    </cfRule>
  </conditionalFormatting>
  <conditionalFormatting sqref="O84">
    <cfRule type="expression" dxfId="47" priority="46" stopIfTrue="1">
      <formula>$W84=1</formula>
    </cfRule>
    <cfRule type="expression" dxfId="46" priority="47" stopIfTrue="1">
      <formula>O84&lt;&gt;""</formula>
    </cfRule>
    <cfRule type="expression" dxfId="45" priority="48" stopIfTrue="1">
      <formula>$B84="x"</formula>
    </cfRule>
  </conditionalFormatting>
  <conditionalFormatting sqref="O86">
    <cfRule type="expression" dxfId="44" priority="43" stopIfTrue="1">
      <formula>$W86=1</formula>
    </cfRule>
    <cfRule type="expression" dxfId="43" priority="44" stopIfTrue="1">
      <formula>O86&lt;&gt;""</formula>
    </cfRule>
    <cfRule type="expression" dxfId="42" priority="45" stopIfTrue="1">
      <formula>$B86="x"</formula>
    </cfRule>
  </conditionalFormatting>
  <conditionalFormatting sqref="O88">
    <cfRule type="expression" dxfId="41" priority="40" stopIfTrue="1">
      <formula>$W88=1</formula>
    </cfRule>
    <cfRule type="expression" dxfId="40" priority="41" stopIfTrue="1">
      <formula>O88&lt;&gt;""</formula>
    </cfRule>
    <cfRule type="expression" dxfId="39" priority="42" stopIfTrue="1">
      <formula>$B88="x"</formula>
    </cfRule>
  </conditionalFormatting>
  <conditionalFormatting sqref="K80">
    <cfRule type="expression" dxfId="38" priority="37" stopIfTrue="1">
      <formula>$V80=1</formula>
    </cfRule>
    <cfRule type="expression" dxfId="37" priority="38" stopIfTrue="1">
      <formula>K80&lt;&gt;""</formula>
    </cfRule>
    <cfRule type="expression" dxfId="36" priority="39" stopIfTrue="1">
      <formula>$B80="x"</formula>
    </cfRule>
  </conditionalFormatting>
  <conditionalFormatting sqref="K82">
    <cfRule type="expression" dxfId="35" priority="34" stopIfTrue="1">
      <formula>$V82=1</formula>
    </cfRule>
    <cfRule type="expression" dxfId="34" priority="35" stopIfTrue="1">
      <formula>K82&lt;&gt;""</formula>
    </cfRule>
    <cfRule type="expression" dxfId="33" priority="36" stopIfTrue="1">
      <formula>$B82="x"</formula>
    </cfRule>
  </conditionalFormatting>
  <conditionalFormatting sqref="K84">
    <cfRule type="expression" dxfId="32" priority="31" stopIfTrue="1">
      <formula>$V84=1</formula>
    </cfRule>
    <cfRule type="expression" dxfId="31" priority="32" stopIfTrue="1">
      <formula>K84&lt;&gt;""</formula>
    </cfRule>
    <cfRule type="expression" dxfId="30" priority="33" stopIfTrue="1">
      <formula>$B84="x"</formula>
    </cfRule>
  </conditionalFormatting>
  <conditionalFormatting sqref="K86">
    <cfRule type="expression" dxfId="29" priority="28" stopIfTrue="1">
      <formula>$V86=1</formula>
    </cfRule>
    <cfRule type="expression" dxfId="28" priority="29" stopIfTrue="1">
      <formula>K86&lt;&gt;""</formula>
    </cfRule>
    <cfRule type="expression" dxfId="27" priority="30" stopIfTrue="1">
      <formula>$B86="x"</formula>
    </cfRule>
  </conditionalFormatting>
  <conditionalFormatting sqref="K88">
    <cfRule type="expression" dxfId="26" priority="25" stopIfTrue="1">
      <formula>$V88=1</formula>
    </cfRule>
    <cfRule type="expression" dxfId="25" priority="26" stopIfTrue="1">
      <formula>K88&lt;&gt;""</formula>
    </cfRule>
    <cfRule type="expression" dxfId="24" priority="27" stopIfTrue="1">
      <formula>$B88="x"</formula>
    </cfRule>
  </conditionalFormatting>
  <conditionalFormatting sqref="M80">
    <cfRule type="expression" dxfId="23" priority="22" stopIfTrue="1">
      <formula>$W80=1</formula>
    </cfRule>
    <cfRule type="expression" dxfId="22" priority="23" stopIfTrue="1">
      <formula>M80&lt;&gt;""</formula>
    </cfRule>
    <cfRule type="expression" dxfId="21" priority="24" stopIfTrue="1">
      <formula>$B80="x"</formula>
    </cfRule>
  </conditionalFormatting>
  <conditionalFormatting sqref="M82">
    <cfRule type="expression" dxfId="20" priority="19" stopIfTrue="1">
      <formula>$W82=1</formula>
    </cfRule>
    <cfRule type="expression" dxfId="19" priority="20" stopIfTrue="1">
      <formula>M82&lt;&gt;""</formula>
    </cfRule>
    <cfRule type="expression" dxfId="18" priority="21" stopIfTrue="1">
      <formula>$B82="x"</formula>
    </cfRule>
  </conditionalFormatting>
  <conditionalFormatting sqref="M84">
    <cfRule type="expression" dxfId="17" priority="16" stopIfTrue="1">
      <formula>$W84=1</formula>
    </cfRule>
    <cfRule type="expression" dxfId="16" priority="17" stopIfTrue="1">
      <formula>M84&lt;&gt;""</formula>
    </cfRule>
    <cfRule type="expression" dxfId="15" priority="18" stopIfTrue="1">
      <formula>$B84="x"</formula>
    </cfRule>
  </conditionalFormatting>
  <conditionalFormatting sqref="M86">
    <cfRule type="expression" dxfId="14" priority="13" stopIfTrue="1">
      <formula>$W86=1</formula>
    </cfRule>
    <cfRule type="expression" dxfId="13" priority="14" stopIfTrue="1">
      <formula>M86&lt;&gt;""</formula>
    </cfRule>
    <cfRule type="expression" dxfId="12" priority="15" stopIfTrue="1">
      <formula>$B86="x"</formula>
    </cfRule>
  </conditionalFormatting>
  <conditionalFormatting sqref="M88">
    <cfRule type="expression" dxfId="11" priority="10" stopIfTrue="1">
      <formula>$W88=1</formula>
    </cfRule>
    <cfRule type="expression" dxfId="10" priority="11" stopIfTrue="1">
      <formula>M88&lt;&gt;""</formula>
    </cfRule>
    <cfRule type="expression" dxfId="9" priority="12" stopIfTrue="1">
      <formula>$B88="x"</formula>
    </cfRule>
  </conditionalFormatting>
  <conditionalFormatting sqref="U82:W82">
    <cfRule type="expression" dxfId="8" priority="8" stopIfTrue="1">
      <formula>AND(U82&lt;&gt;"",OR(U82=0,U82=1))</formula>
    </cfRule>
  </conditionalFormatting>
  <conditionalFormatting sqref="T82">
    <cfRule type="expression" dxfId="7" priority="7" stopIfTrue="1">
      <formula>AND(T82&lt;&gt;"",T82=0)</formula>
    </cfRule>
    <cfRule type="expression" dxfId="6" priority="9" stopIfTrue="1">
      <formula>T82=1</formula>
    </cfRule>
  </conditionalFormatting>
  <conditionalFormatting sqref="U84:W84">
    <cfRule type="expression" dxfId="5" priority="5" stopIfTrue="1">
      <formula>AND(U84&lt;&gt;"",OR(U84=0,U84=1))</formula>
    </cfRule>
  </conditionalFormatting>
  <conditionalFormatting sqref="T84">
    <cfRule type="expression" dxfId="4" priority="4" stopIfTrue="1">
      <formula>AND(T84&lt;&gt;"",T84=0)</formula>
    </cfRule>
    <cfRule type="expression" dxfId="3" priority="6" stopIfTrue="1">
      <formula>T84=1</formula>
    </cfRule>
  </conditionalFormatting>
  <conditionalFormatting sqref="U86:W86">
    <cfRule type="expression" dxfId="2" priority="2" stopIfTrue="1">
      <formula>AND(U86&lt;&gt;"",OR(U86=0,U86=1))</formula>
    </cfRule>
  </conditionalFormatting>
  <conditionalFormatting sqref="T86">
    <cfRule type="expression" dxfId="1" priority="1" stopIfTrue="1">
      <formula>AND(T86&lt;&gt;"",T86=0)</formula>
    </cfRule>
    <cfRule type="expression" dxfId="0" priority="3" stopIfTrue="1">
      <formula>T86=1</formula>
    </cfRule>
  </conditionalFormatting>
  <dataValidations count="11">
    <dataValidation type="list" allowBlank="1" showInputMessage="1" showErrorMessage="1" sqref="B80 B82 B84 B86 B88 B99 B95 B97 B30 B32 B57 B52 B50 B59 B61 B63 B66 B68" xr:uid="{00000000-0002-0000-0100-000000000000}">
      <formula1>"x"</formula1>
    </dataValidation>
    <dataValidation type="list" allowBlank="1" showInputMessage="1" showErrorMessage="1" sqref="I80 I82 I88 I86 I84" xr:uid="{00000000-0002-0000-0100-000001000000}">
      <formula1>"feucht, halb trocken, trocken"</formula1>
    </dataValidation>
    <dataValidation type="list" allowBlank="1" showInputMessage="1" showErrorMessage="1" sqref="N73:Q73" xr:uid="{00000000-0002-0000-0100-000002000000}">
      <formula1>"Amt für Landwirtschaft und Geoinformation (ALG),Amt für Wald und Naturgefahren (AWN),Gebäudeversicherung Graubünden (GVG),Amt für Natur und Umwelt (ANU),Gemeinde"</formula1>
    </dataValidation>
    <dataValidation type="list" allowBlank="1" showInputMessage="1" showErrorMessage="1" sqref="F36:G36" xr:uid="{00000000-0002-0000-0100-000003000000}">
      <formula1>"ein Standort, mehrere Standorte innerhalb Radius von 1 km"</formula1>
    </dataValidation>
    <dataValidation type="list" allowBlank="1" showInputMessage="1" showErrorMessage="1" sqref="K46" xr:uid="{00000000-0002-0000-0100-000004000000}">
      <formula1>"kein Weg, unterhalb Weg, oberhalb Weg, unter- und oberhalb Weg"</formula1>
    </dataValidation>
    <dataValidation type="list" allowBlank="1" showInputMessage="1" showErrorMessage="1" sqref="I46" xr:uid="{00000000-0002-0000-0100-000005000000}">
      <formula1>"bis 18 %,18 bis 35 %,über 35 %"</formula1>
    </dataValidation>
    <dataValidation type="list" allowBlank="1" showInputMessage="1" showErrorMessage="1" sqref="Q46" xr:uid="{00000000-0002-0000-0100-000006000000}">
      <formula1>"unter 2 km, 2 bis 3 km, 3 bis 5 km, 5 bis 10 km, über 10 km"</formula1>
    </dataValidation>
    <dataValidation type="list" allowBlank="1" showInputMessage="1" showErrorMessage="1" sqref="O46" xr:uid="{00000000-0002-0000-0100-000007000000}">
      <formula1>"unter 100 m, 100 bis 500 m, 500 bis 1000 m, über 1000 m"</formula1>
    </dataValidation>
    <dataValidation type="list" allowBlank="1" showInputMessage="1" showErrorMessage="1" sqref="F46" xr:uid="{00000000-0002-0000-0100-000008000000}">
      <formula1>"zu Fuss, mit Transporter, mit Traktor und Anhänger"</formula1>
    </dataValidation>
    <dataValidation type="list" allowBlank="1" showInputMessage="1" showErrorMessage="1" sqref="M46" xr:uid="{00000000-0002-0000-0100-000009000000}">
      <formula1>"unter 5 Min,5 bis 15 Min,15 bis 30 Min, über 30 Min"</formula1>
    </dataValidation>
    <dataValidation type="list" allowBlank="1" showInputMessage="1" showErrorMessage="1" sqref="E14:F14" xr:uid="{00000000-0002-0000-0100-00000A000000}">
      <formula1>"Frau,Herr"</formula1>
    </dataValidation>
  </dataValidations>
  <hyperlinks>
    <hyperlink ref="O106:Q106" r:id="rId1" display="mailto:info@anu.gr.ch?subject=Gesuch_zum_Verbrennen_von_Gruenabfaellen" xr:uid="{00000000-0004-0000-0100-000000000000}"/>
  </hyperlinks>
  <printOptions horizontalCentered="1" verticalCentered="1"/>
  <pageMargins left="0.39370078740157483" right="0.39370078740157483" top="0.39370078740157483" bottom="0.39370078740157483" header="0.39370078740157483" footer="0.19685039370078741"/>
  <pageSetup paperSize="9" scale="80" orientation="portrait" r:id="rId2"/>
  <headerFooter>
    <oddFooter>&amp;L&amp;F&amp;RSeite &amp;P von &amp;N</oddFooter>
  </headerFooter>
  <rowBreaks count="1" manualBreakCount="1">
    <brk id="74" max="16383" man="1"/>
  </rowBreak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B000000}">
          <x14:formula1>
            <xm:f>Gemeindeliste!$B$3:$B$107</xm:f>
          </x14:formula1>
          <xm:sqref>F38:G38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E107"/>
  <sheetViews>
    <sheetView workbookViewId="0">
      <pane xSplit="1" ySplit="3" topLeftCell="B46" activePane="bottomRight" state="frozen"/>
      <selection activeCell="G113" sqref="G113"/>
      <selection pane="topRight" activeCell="G113" sqref="G113"/>
      <selection pane="bottomLeft" activeCell="G113" sqref="G113"/>
      <selection pane="bottomRight" activeCell="I59" sqref="I59"/>
    </sheetView>
  </sheetViews>
  <sheetFormatPr baseColWidth="10" defaultRowHeight="14.25" x14ac:dyDescent="0.45"/>
  <cols>
    <col min="1" max="1" width="7.86328125" bestFit="1" customWidth="1"/>
    <col min="2" max="2" width="20.265625" bestFit="1" customWidth="1"/>
    <col min="3" max="3" width="20.265625" customWidth="1"/>
    <col min="4" max="4" width="22.265625" customWidth="1"/>
    <col min="5" max="5" width="20.73046875" bestFit="1" customWidth="1"/>
  </cols>
  <sheetData>
    <row r="1" spans="1:5" x14ac:dyDescent="0.45">
      <c r="A1" s="78" t="s">
        <v>236</v>
      </c>
      <c r="B1" s="78" t="s">
        <v>237</v>
      </c>
      <c r="C1" s="78"/>
      <c r="D1" s="79" t="s">
        <v>203</v>
      </c>
      <c r="E1" s="80">
        <v>43837</v>
      </c>
    </row>
    <row r="2" spans="1:5" x14ac:dyDescent="0.45">
      <c r="A2" s="81" t="s">
        <v>91</v>
      </c>
      <c r="B2" s="82" t="s">
        <v>88</v>
      </c>
      <c r="C2" s="82" t="s">
        <v>217</v>
      </c>
      <c r="D2" s="82" t="s">
        <v>92</v>
      </c>
      <c r="E2" s="82" t="s">
        <v>93</v>
      </c>
    </row>
    <row r="3" spans="1:5" x14ac:dyDescent="0.45">
      <c r="A3" s="83">
        <v>3542</v>
      </c>
      <c r="B3" s="84" t="s">
        <v>259</v>
      </c>
      <c r="C3" s="85" t="s">
        <v>260</v>
      </c>
      <c r="D3" s="85" t="s">
        <v>96</v>
      </c>
      <c r="E3" s="85" t="s">
        <v>97</v>
      </c>
    </row>
    <row r="4" spans="1:5" x14ac:dyDescent="0.45">
      <c r="A4" s="86">
        <v>3701</v>
      </c>
      <c r="B4" s="87" t="s">
        <v>98</v>
      </c>
      <c r="C4" s="88" t="s">
        <v>98</v>
      </c>
      <c r="D4" s="88" t="s">
        <v>94</v>
      </c>
      <c r="E4" s="88" t="s">
        <v>95</v>
      </c>
    </row>
    <row r="5" spans="1:5" x14ac:dyDescent="0.45">
      <c r="A5" s="86">
        <v>3921</v>
      </c>
      <c r="B5" s="87" t="s">
        <v>103</v>
      </c>
      <c r="C5" s="88" t="s">
        <v>103</v>
      </c>
      <c r="D5" s="88" t="s">
        <v>104</v>
      </c>
      <c r="E5" s="88" t="s">
        <v>105</v>
      </c>
    </row>
    <row r="6" spans="1:5" x14ac:dyDescent="0.45">
      <c r="A6" s="86">
        <v>3681</v>
      </c>
      <c r="B6" s="87" t="s">
        <v>108</v>
      </c>
      <c r="C6" s="88" t="s">
        <v>108</v>
      </c>
      <c r="D6" s="88" t="s">
        <v>94</v>
      </c>
      <c r="E6" s="88" t="s">
        <v>95</v>
      </c>
    </row>
    <row r="7" spans="1:5" x14ac:dyDescent="0.45">
      <c r="A7" s="86">
        <v>3544</v>
      </c>
      <c r="B7" s="87" t="s">
        <v>276</v>
      </c>
      <c r="C7" s="88" t="s">
        <v>277</v>
      </c>
      <c r="D7" s="88" t="s">
        <v>96</v>
      </c>
      <c r="E7" s="88" t="s">
        <v>97</v>
      </c>
    </row>
    <row r="8" spans="1:5" x14ac:dyDescent="0.45">
      <c r="A8" s="86">
        <v>3781</v>
      </c>
      <c r="B8" s="87" t="s">
        <v>109</v>
      </c>
      <c r="C8" s="88" t="s">
        <v>109</v>
      </c>
      <c r="D8" s="88" t="s">
        <v>110</v>
      </c>
      <c r="E8" s="88" t="s">
        <v>111</v>
      </c>
    </row>
    <row r="9" spans="1:5" x14ac:dyDescent="0.45">
      <c r="A9" s="86">
        <v>3721</v>
      </c>
      <c r="B9" s="87" t="s">
        <v>112</v>
      </c>
      <c r="C9" s="88" t="s">
        <v>112</v>
      </c>
      <c r="D9" s="88" t="s">
        <v>104</v>
      </c>
      <c r="E9" s="88" t="s">
        <v>113</v>
      </c>
    </row>
    <row r="10" spans="1:5" x14ac:dyDescent="0.45">
      <c r="A10" s="86">
        <v>3792</v>
      </c>
      <c r="B10" s="87" t="s">
        <v>114</v>
      </c>
      <c r="C10" s="88" t="s">
        <v>114</v>
      </c>
      <c r="D10" s="88" t="s">
        <v>114</v>
      </c>
      <c r="E10" s="88" t="s">
        <v>111</v>
      </c>
    </row>
    <row r="11" spans="1:5" x14ac:dyDescent="0.45">
      <c r="A11" s="86">
        <v>3981</v>
      </c>
      <c r="B11" s="87" t="s">
        <v>115</v>
      </c>
      <c r="C11" s="88" t="s">
        <v>275</v>
      </c>
      <c r="D11" s="88" t="s">
        <v>99</v>
      </c>
      <c r="E11" s="88" t="s">
        <v>100</v>
      </c>
    </row>
    <row r="12" spans="1:5" x14ac:dyDescent="0.45">
      <c r="A12" s="86">
        <v>3551</v>
      </c>
      <c r="B12" s="87" t="s">
        <v>116</v>
      </c>
      <c r="C12" s="88" t="s">
        <v>116</v>
      </c>
      <c r="D12" s="88" t="s">
        <v>117</v>
      </c>
      <c r="E12" s="88" t="s">
        <v>118</v>
      </c>
    </row>
    <row r="13" spans="1:5" x14ac:dyDescent="0.45">
      <c r="A13" s="86">
        <v>3804</v>
      </c>
      <c r="B13" s="87" t="s">
        <v>119</v>
      </c>
      <c r="C13" s="88" t="s">
        <v>119</v>
      </c>
      <c r="D13" s="88" t="s">
        <v>106</v>
      </c>
      <c r="E13" s="88" t="s">
        <v>107</v>
      </c>
    </row>
    <row r="14" spans="1:5" x14ac:dyDescent="0.45">
      <c r="A14" s="86">
        <v>3837</v>
      </c>
      <c r="B14" s="87" t="s">
        <v>106</v>
      </c>
      <c r="C14" s="88" t="s">
        <v>106</v>
      </c>
      <c r="D14" s="88" t="s">
        <v>106</v>
      </c>
      <c r="E14" s="88" t="s">
        <v>107</v>
      </c>
    </row>
    <row r="15" spans="1:5" x14ac:dyDescent="0.45">
      <c r="A15" s="86">
        <v>3831</v>
      </c>
      <c r="B15" s="87" t="s">
        <v>120</v>
      </c>
      <c r="C15" s="88" t="s">
        <v>120</v>
      </c>
      <c r="D15" s="88" t="s">
        <v>121</v>
      </c>
      <c r="E15" s="88" t="s">
        <v>107</v>
      </c>
    </row>
    <row r="16" spans="1:5" x14ac:dyDescent="0.45">
      <c r="A16" s="86">
        <v>3805</v>
      </c>
      <c r="B16" s="87" t="s">
        <v>122</v>
      </c>
      <c r="C16" s="88" t="s">
        <v>122</v>
      </c>
      <c r="D16" s="88" t="s">
        <v>106</v>
      </c>
      <c r="E16" s="88" t="s">
        <v>107</v>
      </c>
    </row>
    <row r="17" spans="1:5" x14ac:dyDescent="0.45">
      <c r="A17" s="86">
        <v>3703</v>
      </c>
      <c r="B17" s="87" t="s">
        <v>123</v>
      </c>
      <c r="C17" s="88" t="s">
        <v>123</v>
      </c>
      <c r="D17" s="88" t="s">
        <v>94</v>
      </c>
      <c r="E17" s="88" t="s">
        <v>95</v>
      </c>
    </row>
    <row r="18" spans="1:5" x14ac:dyDescent="0.45">
      <c r="A18" s="86">
        <v>3661</v>
      </c>
      <c r="B18" s="87" t="s">
        <v>124</v>
      </c>
      <c r="C18" s="88" t="s">
        <v>124</v>
      </c>
      <c r="D18" s="88" t="s">
        <v>94</v>
      </c>
      <c r="E18" s="88" t="s">
        <v>95</v>
      </c>
    </row>
    <row r="19" spans="1:5" x14ac:dyDescent="0.45">
      <c r="A19" s="86">
        <v>3782</v>
      </c>
      <c r="B19" s="89" t="s">
        <v>269</v>
      </c>
      <c r="C19" s="88" t="s">
        <v>218</v>
      </c>
      <c r="D19" s="88" t="s">
        <v>110</v>
      </c>
      <c r="E19" s="88" t="s">
        <v>111</v>
      </c>
    </row>
    <row r="20" spans="1:5" x14ac:dyDescent="0.45">
      <c r="A20" s="86">
        <v>3901</v>
      </c>
      <c r="B20" s="87" t="s">
        <v>125</v>
      </c>
      <c r="C20" s="88" t="s">
        <v>125</v>
      </c>
      <c r="D20" s="88" t="s">
        <v>104</v>
      </c>
      <c r="E20" s="88" t="s">
        <v>105</v>
      </c>
    </row>
    <row r="21" spans="1:5" x14ac:dyDescent="0.45">
      <c r="A21" s="86">
        <v>3911</v>
      </c>
      <c r="B21" s="87" t="s">
        <v>126</v>
      </c>
      <c r="C21" s="88" t="s">
        <v>126</v>
      </c>
      <c r="D21" s="88" t="s">
        <v>104</v>
      </c>
      <c r="E21" s="88" t="s">
        <v>105</v>
      </c>
    </row>
    <row r="22" spans="1:5" x14ac:dyDescent="0.45">
      <c r="A22" s="86">
        <v>3881</v>
      </c>
      <c r="B22" s="87" t="s">
        <v>270</v>
      </c>
      <c r="C22" s="88" t="s">
        <v>219</v>
      </c>
      <c r="D22" s="88" t="s">
        <v>127</v>
      </c>
      <c r="E22" s="88" t="s">
        <v>128</v>
      </c>
    </row>
    <row r="23" spans="1:5" x14ac:dyDescent="0.45">
      <c r="A23" s="86">
        <v>3851</v>
      </c>
      <c r="B23" s="87" t="s">
        <v>129</v>
      </c>
      <c r="C23" s="88" t="s">
        <v>129</v>
      </c>
      <c r="D23" s="88" t="s">
        <v>129</v>
      </c>
      <c r="E23" s="88" t="s">
        <v>128</v>
      </c>
    </row>
    <row r="24" spans="1:5" x14ac:dyDescent="0.45">
      <c r="A24" s="86">
        <v>3982</v>
      </c>
      <c r="B24" s="87" t="s">
        <v>130</v>
      </c>
      <c r="C24" s="88" t="s">
        <v>220</v>
      </c>
      <c r="D24" s="88" t="s">
        <v>99</v>
      </c>
      <c r="E24" s="88" t="s">
        <v>100</v>
      </c>
    </row>
    <row r="25" spans="1:5" x14ac:dyDescent="0.45">
      <c r="A25" s="86">
        <v>3722</v>
      </c>
      <c r="B25" s="87" t="s">
        <v>131</v>
      </c>
      <c r="C25" s="88" t="s">
        <v>246</v>
      </c>
      <c r="D25" s="88" t="s">
        <v>104</v>
      </c>
      <c r="E25" s="88" t="s">
        <v>113</v>
      </c>
    </row>
    <row r="26" spans="1:5" x14ac:dyDescent="0.45">
      <c r="A26" s="90">
        <v>3673</v>
      </c>
      <c r="B26" s="87" t="s">
        <v>261</v>
      </c>
      <c r="C26" s="88" t="s">
        <v>261</v>
      </c>
      <c r="D26" s="88" t="s">
        <v>94</v>
      </c>
      <c r="E26" s="88" t="s">
        <v>95</v>
      </c>
    </row>
    <row r="27" spans="1:5" x14ac:dyDescent="0.45">
      <c r="A27" s="86">
        <v>3705</v>
      </c>
      <c r="B27" s="87" t="s">
        <v>132</v>
      </c>
      <c r="C27" s="88" t="s">
        <v>132</v>
      </c>
      <c r="D27" s="88" t="s">
        <v>94</v>
      </c>
      <c r="E27" s="88" t="s">
        <v>95</v>
      </c>
    </row>
    <row r="28" spans="1:5" x14ac:dyDescent="0.45">
      <c r="A28" s="86">
        <v>3572</v>
      </c>
      <c r="B28" s="87" t="s">
        <v>133</v>
      </c>
      <c r="C28" s="88" t="s">
        <v>133</v>
      </c>
      <c r="D28" s="88" t="s">
        <v>99</v>
      </c>
      <c r="E28" s="88" t="s">
        <v>100</v>
      </c>
    </row>
    <row r="29" spans="1:5" x14ac:dyDescent="0.45">
      <c r="A29" s="86">
        <v>3731</v>
      </c>
      <c r="B29" s="87" t="s">
        <v>134</v>
      </c>
      <c r="C29" s="88" t="s">
        <v>134</v>
      </c>
      <c r="D29" s="88" t="s">
        <v>104</v>
      </c>
      <c r="E29" s="88" t="s">
        <v>113</v>
      </c>
    </row>
    <row r="30" spans="1:5" x14ac:dyDescent="0.45">
      <c r="A30" s="86">
        <v>3713</v>
      </c>
      <c r="B30" s="87" t="s">
        <v>135</v>
      </c>
      <c r="C30" s="88" t="s">
        <v>135</v>
      </c>
      <c r="D30" s="88" t="s">
        <v>94</v>
      </c>
      <c r="E30" s="88" t="s">
        <v>95</v>
      </c>
    </row>
    <row r="31" spans="1:5" x14ac:dyDescent="0.45">
      <c r="A31" s="86">
        <v>3861</v>
      </c>
      <c r="B31" s="87" t="s">
        <v>136</v>
      </c>
      <c r="C31" s="88" t="s">
        <v>136</v>
      </c>
      <c r="D31" s="88" t="s">
        <v>127</v>
      </c>
      <c r="E31" s="88" t="s">
        <v>128</v>
      </c>
    </row>
    <row r="32" spans="1:5" x14ac:dyDescent="0.45">
      <c r="A32" s="86">
        <v>3951</v>
      </c>
      <c r="B32" s="87" t="s">
        <v>137</v>
      </c>
      <c r="C32" s="88" t="s">
        <v>221</v>
      </c>
      <c r="D32" s="88" t="s">
        <v>258</v>
      </c>
      <c r="E32" s="88" t="s">
        <v>138</v>
      </c>
    </row>
    <row r="33" spans="1:5" x14ac:dyDescent="0.45">
      <c r="A33" s="86">
        <v>3662</v>
      </c>
      <c r="B33" s="87" t="s">
        <v>139</v>
      </c>
      <c r="C33" s="88" t="s">
        <v>139</v>
      </c>
      <c r="D33" s="88" t="s">
        <v>94</v>
      </c>
      <c r="E33" s="88" t="s">
        <v>95</v>
      </c>
    </row>
    <row r="34" spans="1:5" x14ac:dyDescent="0.45">
      <c r="A34" s="86">
        <v>3732</v>
      </c>
      <c r="B34" s="87" t="s">
        <v>140</v>
      </c>
      <c r="C34" s="88" t="s">
        <v>140</v>
      </c>
      <c r="D34" s="88" t="s">
        <v>99</v>
      </c>
      <c r="E34" s="88" t="s">
        <v>113</v>
      </c>
    </row>
    <row r="35" spans="1:5" x14ac:dyDescent="0.45">
      <c r="A35" s="86">
        <v>3862</v>
      </c>
      <c r="B35" s="87" t="s">
        <v>141</v>
      </c>
      <c r="C35" s="88" t="s">
        <v>141</v>
      </c>
      <c r="D35" s="88" t="s">
        <v>127</v>
      </c>
      <c r="E35" s="88" t="s">
        <v>128</v>
      </c>
    </row>
    <row r="36" spans="1:5" x14ac:dyDescent="0.45">
      <c r="A36" s="86">
        <v>3633</v>
      </c>
      <c r="B36" s="87" t="s">
        <v>142</v>
      </c>
      <c r="C36" s="88" t="s">
        <v>222</v>
      </c>
      <c r="D36" s="88" t="s">
        <v>94</v>
      </c>
      <c r="E36" s="88" t="s">
        <v>95</v>
      </c>
    </row>
    <row r="37" spans="1:5" x14ac:dyDescent="0.45">
      <c r="A37" s="86">
        <v>3832</v>
      </c>
      <c r="B37" s="87" t="s">
        <v>143</v>
      </c>
      <c r="C37" s="88" t="s">
        <v>143</v>
      </c>
      <c r="D37" s="88" t="s">
        <v>121</v>
      </c>
      <c r="E37" s="88" t="s">
        <v>107</v>
      </c>
    </row>
    <row r="38" spans="1:5" x14ac:dyDescent="0.45">
      <c r="A38" s="86">
        <v>3961</v>
      </c>
      <c r="B38" s="87" t="s">
        <v>144</v>
      </c>
      <c r="C38" s="88" t="s">
        <v>223</v>
      </c>
      <c r="D38" s="88" t="s">
        <v>127</v>
      </c>
      <c r="E38" s="88" t="s">
        <v>128</v>
      </c>
    </row>
    <row r="39" spans="1:5" x14ac:dyDescent="0.45">
      <c r="A39" s="86">
        <v>3941</v>
      </c>
      <c r="B39" s="87" t="s">
        <v>145</v>
      </c>
      <c r="C39" s="88" t="s">
        <v>145</v>
      </c>
      <c r="D39" s="88" t="s">
        <v>258</v>
      </c>
      <c r="E39" s="88" t="s">
        <v>138</v>
      </c>
    </row>
    <row r="40" spans="1:5" x14ac:dyDescent="0.45">
      <c r="A40" s="86">
        <v>3619</v>
      </c>
      <c r="B40" s="87" t="s">
        <v>247</v>
      </c>
      <c r="C40" s="88" t="s">
        <v>248</v>
      </c>
      <c r="D40" s="88" t="s">
        <v>99</v>
      </c>
      <c r="E40" s="88" t="s">
        <v>100</v>
      </c>
    </row>
    <row r="41" spans="1:5" x14ac:dyDescent="0.45">
      <c r="A41" s="86">
        <v>3863</v>
      </c>
      <c r="B41" s="87" t="s">
        <v>146</v>
      </c>
      <c r="C41" s="88" t="s">
        <v>146</v>
      </c>
      <c r="D41" s="88" t="s">
        <v>127</v>
      </c>
      <c r="E41" s="88" t="s">
        <v>128</v>
      </c>
    </row>
    <row r="42" spans="1:5" x14ac:dyDescent="0.45">
      <c r="A42" s="86">
        <v>3952</v>
      </c>
      <c r="B42" s="87" t="s">
        <v>147</v>
      </c>
      <c r="C42" s="88" t="s">
        <v>147</v>
      </c>
      <c r="D42" s="88" t="s">
        <v>258</v>
      </c>
      <c r="E42" s="88" t="s">
        <v>138</v>
      </c>
    </row>
    <row r="43" spans="1:5" x14ac:dyDescent="0.45">
      <c r="A43" s="86">
        <v>3871</v>
      </c>
      <c r="B43" s="87" t="s">
        <v>148</v>
      </c>
      <c r="C43" s="88" t="s">
        <v>148</v>
      </c>
      <c r="D43" s="88" t="s">
        <v>127</v>
      </c>
      <c r="E43" s="88" t="s">
        <v>128</v>
      </c>
    </row>
    <row r="44" spans="1:5" x14ac:dyDescent="0.45">
      <c r="A44" s="86">
        <v>3882</v>
      </c>
      <c r="B44" s="87" t="s">
        <v>149</v>
      </c>
      <c r="C44" s="88" t="s">
        <v>224</v>
      </c>
      <c r="D44" s="88" t="s">
        <v>127</v>
      </c>
      <c r="E44" s="88" t="s">
        <v>128</v>
      </c>
    </row>
    <row r="45" spans="1:5" x14ac:dyDescent="0.45">
      <c r="A45" s="86">
        <v>3785</v>
      </c>
      <c r="B45" s="87" t="s">
        <v>272</v>
      </c>
      <c r="C45" s="88" t="s">
        <v>249</v>
      </c>
      <c r="D45" s="88" t="s">
        <v>110</v>
      </c>
      <c r="E45" s="88" t="s">
        <v>111</v>
      </c>
    </row>
    <row r="46" spans="1:5" x14ac:dyDescent="0.45">
      <c r="A46" s="86">
        <v>3575</v>
      </c>
      <c r="B46" s="87" t="s">
        <v>150</v>
      </c>
      <c r="C46" s="88" t="s">
        <v>150</v>
      </c>
      <c r="D46" s="88" t="s">
        <v>99</v>
      </c>
      <c r="E46" s="88" t="s">
        <v>100</v>
      </c>
    </row>
    <row r="47" spans="1:5" x14ac:dyDescent="0.45">
      <c r="A47" s="86">
        <v>3955</v>
      </c>
      <c r="B47" s="87" t="s">
        <v>151</v>
      </c>
      <c r="C47" s="88" t="s">
        <v>151</v>
      </c>
      <c r="D47" s="88" t="s">
        <v>258</v>
      </c>
      <c r="E47" s="88" t="s">
        <v>138</v>
      </c>
    </row>
    <row r="48" spans="1:5" x14ac:dyDescent="0.45">
      <c r="A48" s="86">
        <v>3513</v>
      </c>
      <c r="B48" s="87" t="s">
        <v>152</v>
      </c>
      <c r="C48" s="88" t="s">
        <v>225</v>
      </c>
      <c r="D48" s="88" t="s">
        <v>96</v>
      </c>
      <c r="E48" s="88" t="s">
        <v>97</v>
      </c>
    </row>
    <row r="49" spans="1:5" x14ac:dyDescent="0.45">
      <c r="A49" s="86">
        <v>3707</v>
      </c>
      <c r="B49" s="87" t="s">
        <v>153</v>
      </c>
      <c r="C49" s="88" t="s">
        <v>153</v>
      </c>
      <c r="D49" s="88" t="s">
        <v>94</v>
      </c>
      <c r="E49" s="88" t="s">
        <v>95</v>
      </c>
    </row>
    <row r="50" spans="1:5" x14ac:dyDescent="0.45">
      <c r="A50" s="86">
        <v>3821</v>
      </c>
      <c r="B50" s="87" t="s">
        <v>154</v>
      </c>
      <c r="C50" s="88" t="s">
        <v>154</v>
      </c>
      <c r="D50" s="88" t="s">
        <v>121</v>
      </c>
      <c r="E50" s="88" t="s">
        <v>107</v>
      </c>
    </row>
    <row r="51" spans="1:5" x14ac:dyDescent="0.45">
      <c r="A51" s="86">
        <v>3618</v>
      </c>
      <c r="B51" s="87" t="s">
        <v>250</v>
      </c>
      <c r="C51" s="88" t="s">
        <v>250</v>
      </c>
      <c r="D51" s="88" t="s">
        <v>99</v>
      </c>
      <c r="E51" s="88" t="s">
        <v>100</v>
      </c>
    </row>
    <row r="52" spans="1:5" x14ac:dyDescent="0.45">
      <c r="A52" s="90">
        <v>3891</v>
      </c>
      <c r="B52" s="87" t="s">
        <v>155</v>
      </c>
      <c r="C52" s="88" t="s">
        <v>155</v>
      </c>
      <c r="D52" s="88" t="s">
        <v>127</v>
      </c>
      <c r="E52" s="88" t="s">
        <v>128</v>
      </c>
    </row>
    <row r="53" spans="1:5" x14ac:dyDescent="0.45">
      <c r="A53" s="86">
        <v>3783</v>
      </c>
      <c r="B53" s="87" t="s">
        <v>156</v>
      </c>
      <c r="C53" s="88" t="s">
        <v>156</v>
      </c>
      <c r="D53" s="88" t="s">
        <v>110</v>
      </c>
      <c r="E53" s="88" t="s">
        <v>111</v>
      </c>
    </row>
    <row r="54" spans="1:5" x14ac:dyDescent="0.45">
      <c r="A54" s="86">
        <v>3953</v>
      </c>
      <c r="B54" s="87" t="s">
        <v>157</v>
      </c>
      <c r="C54" s="88" t="s">
        <v>157</v>
      </c>
      <c r="D54" s="88" t="s">
        <v>258</v>
      </c>
      <c r="E54" s="88" t="s">
        <v>138</v>
      </c>
    </row>
    <row r="55" spans="1:5" x14ac:dyDescent="0.45">
      <c r="A55" s="86">
        <v>3954</v>
      </c>
      <c r="B55" s="87" t="s">
        <v>158</v>
      </c>
      <c r="C55" s="88" t="s">
        <v>158</v>
      </c>
      <c r="D55" s="88" t="s">
        <v>258</v>
      </c>
      <c r="E55" s="88" t="s">
        <v>138</v>
      </c>
    </row>
    <row r="56" spans="1:5" x14ac:dyDescent="0.45">
      <c r="A56" s="86">
        <v>3663</v>
      </c>
      <c r="B56" s="87" t="s">
        <v>159</v>
      </c>
      <c r="C56" s="88" t="s">
        <v>159</v>
      </c>
      <c r="D56" s="88" t="s">
        <v>94</v>
      </c>
      <c r="E56" s="88" t="s">
        <v>95</v>
      </c>
    </row>
    <row r="57" spans="1:5" x14ac:dyDescent="0.45">
      <c r="A57" s="86">
        <v>3708</v>
      </c>
      <c r="B57" s="87" t="s">
        <v>160</v>
      </c>
      <c r="C57" s="88" t="s">
        <v>160</v>
      </c>
      <c r="D57" s="88" t="s">
        <v>94</v>
      </c>
      <c r="E57" s="88" t="s">
        <v>95</v>
      </c>
    </row>
    <row r="58" spans="1:5" x14ac:dyDescent="0.45">
      <c r="A58" s="86">
        <v>3983</v>
      </c>
      <c r="B58" s="91" t="s">
        <v>273</v>
      </c>
      <c r="C58" s="88" t="s">
        <v>226</v>
      </c>
      <c r="D58" s="88" t="s">
        <v>99</v>
      </c>
      <c r="E58" s="88" t="s">
        <v>100</v>
      </c>
    </row>
    <row r="59" spans="1:5" x14ac:dyDescent="0.45">
      <c r="A59" s="86">
        <v>3822</v>
      </c>
      <c r="B59" s="87" t="s">
        <v>161</v>
      </c>
      <c r="C59" s="88" t="s">
        <v>161</v>
      </c>
      <c r="D59" s="88" t="s">
        <v>121</v>
      </c>
      <c r="E59" s="88" t="s">
        <v>107</v>
      </c>
    </row>
    <row r="60" spans="1:5" x14ac:dyDescent="0.45">
      <c r="A60" s="86">
        <v>3612</v>
      </c>
      <c r="B60" s="87" t="s">
        <v>263</v>
      </c>
      <c r="C60" s="88" t="s">
        <v>162</v>
      </c>
      <c r="D60" s="88" t="s">
        <v>99</v>
      </c>
      <c r="E60" s="88" t="s">
        <v>100</v>
      </c>
    </row>
    <row r="61" spans="1:5" x14ac:dyDescent="0.45">
      <c r="A61" s="86">
        <v>3784</v>
      </c>
      <c r="B61" s="87" t="s">
        <v>163</v>
      </c>
      <c r="C61" s="92" t="s">
        <v>163</v>
      </c>
      <c r="D61" s="88" t="s">
        <v>110</v>
      </c>
      <c r="E61" s="88" t="s">
        <v>111</v>
      </c>
    </row>
    <row r="62" spans="1:5" x14ac:dyDescent="0.45">
      <c r="A62" s="86">
        <v>3561</v>
      </c>
      <c r="B62" s="87" t="s">
        <v>164</v>
      </c>
      <c r="C62" s="88" t="s">
        <v>164</v>
      </c>
      <c r="D62" s="88" t="s">
        <v>117</v>
      </c>
      <c r="E62" s="88" t="s">
        <v>118</v>
      </c>
    </row>
    <row r="63" spans="1:5" x14ac:dyDescent="0.45">
      <c r="A63" s="86">
        <v>3723</v>
      </c>
      <c r="B63" s="87" t="s">
        <v>165</v>
      </c>
      <c r="C63" s="88" t="s">
        <v>227</v>
      </c>
      <c r="D63" s="88" t="s">
        <v>104</v>
      </c>
      <c r="E63" s="88" t="s">
        <v>113</v>
      </c>
    </row>
    <row r="64" spans="1:5" x14ac:dyDescent="0.45">
      <c r="A64" s="86">
        <v>3714</v>
      </c>
      <c r="B64" s="87" t="s">
        <v>278</v>
      </c>
      <c r="C64" s="88" t="s">
        <v>278</v>
      </c>
      <c r="D64" s="88" t="s">
        <v>94</v>
      </c>
      <c r="E64" s="88" t="s">
        <v>95</v>
      </c>
    </row>
    <row r="65" spans="1:5" x14ac:dyDescent="0.45">
      <c r="A65" s="86">
        <v>3711</v>
      </c>
      <c r="B65" s="87" t="s">
        <v>166</v>
      </c>
      <c r="C65" s="88" t="s">
        <v>166</v>
      </c>
      <c r="D65" s="88" t="s">
        <v>94</v>
      </c>
      <c r="E65" s="88" t="s">
        <v>95</v>
      </c>
    </row>
    <row r="66" spans="1:5" x14ac:dyDescent="0.45">
      <c r="A66" s="86">
        <v>3808</v>
      </c>
      <c r="B66" s="87" t="s">
        <v>167</v>
      </c>
      <c r="C66" s="88" t="s">
        <v>167</v>
      </c>
      <c r="D66" s="88" t="s">
        <v>106</v>
      </c>
      <c r="E66" s="88" t="s">
        <v>107</v>
      </c>
    </row>
    <row r="67" spans="1:5" x14ac:dyDescent="0.45">
      <c r="A67" s="86">
        <v>3637</v>
      </c>
      <c r="B67" s="87" t="s">
        <v>168</v>
      </c>
      <c r="C67" s="88" t="s">
        <v>168</v>
      </c>
      <c r="D67" s="88" t="s">
        <v>94</v>
      </c>
      <c r="E67" s="88" t="s">
        <v>95</v>
      </c>
    </row>
    <row r="68" spans="1:5" x14ac:dyDescent="0.45">
      <c r="A68" s="86">
        <v>3834</v>
      </c>
      <c r="B68" s="87" t="s">
        <v>169</v>
      </c>
      <c r="C68" s="88" t="s">
        <v>169</v>
      </c>
      <c r="D68" s="88" t="s">
        <v>121</v>
      </c>
      <c r="E68" s="88" t="s">
        <v>107</v>
      </c>
    </row>
    <row r="69" spans="1:5" x14ac:dyDescent="0.45">
      <c r="A69" s="86">
        <v>3672</v>
      </c>
      <c r="B69" s="87" t="s">
        <v>251</v>
      </c>
      <c r="C69" s="88" t="s">
        <v>251</v>
      </c>
      <c r="D69" s="88" t="s">
        <v>99</v>
      </c>
      <c r="E69" s="88" t="s">
        <v>100</v>
      </c>
    </row>
    <row r="70" spans="1:5" x14ac:dyDescent="0.45">
      <c r="A70" s="86">
        <v>3581</v>
      </c>
      <c r="B70" s="87" t="s">
        <v>170</v>
      </c>
      <c r="C70" s="88" t="s">
        <v>170</v>
      </c>
      <c r="D70" s="88" t="s">
        <v>99</v>
      </c>
      <c r="E70" s="88" t="s">
        <v>100</v>
      </c>
    </row>
    <row r="71" spans="1:5" x14ac:dyDescent="0.45">
      <c r="A71" s="86">
        <v>3786</v>
      </c>
      <c r="B71" s="87" t="s">
        <v>171</v>
      </c>
      <c r="C71" s="88" t="s">
        <v>171</v>
      </c>
      <c r="D71" s="88" t="s">
        <v>110</v>
      </c>
      <c r="E71" s="88" t="s">
        <v>111</v>
      </c>
    </row>
    <row r="72" spans="1:5" x14ac:dyDescent="0.45">
      <c r="A72" s="86">
        <v>3752</v>
      </c>
      <c r="B72" s="87" t="s">
        <v>172</v>
      </c>
      <c r="C72" s="88" t="s">
        <v>172</v>
      </c>
      <c r="D72" s="88" t="s">
        <v>101</v>
      </c>
      <c r="E72" s="88" t="s">
        <v>102</v>
      </c>
    </row>
    <row r="73" spans="1:5" x14ac:dyDescent="0.45">
      <c r="A73" s="86">
        <v>3835</v>
      </c>
      <c r="B73" s="87" t="s">
        <v>173</v>
      </c>
      <c r="C73" s="88" t="s">
        <v>252</v>
      </c>
      <c r="D73" s="88" t="s">
        <v>121</v>
      </c>
      <c r="E73" s="88" t="s">
        <v>107</v>
      </c>
    </row>
    <row r="74" spans="1:5" x14ac:dyDescent="0.45">
      <c r="A74" s="86">
        <v>3788</v>
      </c>
      <c r="B74" s="87" t="s">
        <v>174</v>
      </c>
      <c r="C74" s="88" t="s">
        <v>174</v>
      </c>
      <c r="D74" s="88" t="s">
        <v>110</v>
      </c>
      <c r="E74" s="88" t="s">
        <v>111</v>
      </c>
    </row>
    <row r="75" spans="1:5" x14ac:dyDescent="0.45">
      <c r="A75" s="86">
        <v>3638</v>
      </c>
      <c r="B75" s="87" t="s">
        <v>89</v>
      </c>
      <c r="C75" s="88" t="s">
        <v>89</v>
      </c>
      <c r="D75" s="88" t="s">
        <v>94</v>
      </c>
      <c r="E75" s="88" t="s">
        <v>95</v>
      </c>
    </row>
    <row r="76" spans="1:5" x14ac:dyDescent="0.45">
      <c r="A76" s="86">
        <v>3962</v>
      </c>
      <c r="B76" s="87" t="s">
        <v>175</v>
      </c>
      <c r="C76" s="88" t="s">
        <v>175</v>
      </c>
      <c r="D76" s="88" t="s">
        <v>127</v>
      </c>
      <c r="E76" s="88" t="s">
        <v>128</v>
      </c>
    </row>
    <row r="77" spans="1:5" x14ac:dyDescent="0.45">
      <c r="A77" s="86">
        <v>3582</v>
      </c>
      <c r="B77" s="87" t="s">
        <v>176</v>
      </c>
      <c r="C77" s="88" t="s">
        <v>176</v>
      </c>
      <c r="D77" s="88" t="s">
        <v>99</v>
      </c>
      <c r="E77" s="88" t="s">
        <v>100</v>
      </c>
    </row>
    <row r="78" spans="1:5" x14ac:dyDescent="0.45">
      <c r="A78" s="86">
        <v>3514</v>
      </c>
      <c r="B78" s="87" t="s">
        <v>177</v>
      </c>
      <c r="C78" s="88" t="s">
        <v>177</v>
      </c>
      <c r="D78" s="88" t="s">
        <v>96</v>
      </c>
      <c r="E78" s="88" t="s">
        <v>97</v>
      </c>
    </row>
    <row r="79" spans="1:5" x14ac:dyDescent="0.45">
      <c r="A79" s="86">
        <v>3762</v>
      </c>
      <c r="B79" s="87" t="s">
        <v>178</v>
      </c>
      <c r="C79" s="88" t="s">
        <v>178</v>
      </c>
      <c r="D79" s="88" t="s">
        <v>101</v>
      </c>
      <c r="E79" s="88" t="s">
        <v>102</v>
      </c>
    </row>
    <row r="80" spans="1:5" x14ac:dyDescent="0.45">
      <c r="A80" s="86">
        <v>3972</v>
      </c>
      <c r="B80" s="87" t="s">
        <v>179</v>
      </c>
      <c r="C80" s="88" t="s">
        <v>228</v>
      </c>
      <c r="D80" s="88" t="s">
        <v>127</v>
      </c>
      <c r="E80" s="88" t="s">
        <v>128</v>
      </c>
    </row>
    <row r="81" spans="1:5" x14ac:dyDescent="0.45">
      <c r="A81" s="86">
        <v>3640</v>
      </c>
      <c r="B81" s="87" t="s">
        <v>271</v>
      </c>
      <c r="C81" s="88" t="s">
        <v>229</v>
      </c>
      <c r="D81" s="88" t="s">
        <v>94</v>
      </c>
      <c r="E81" s="88" t="s">
        <v>95</v>
      </c>
    </row>
    <row r="82" spans="1:5" x14ac:dyDescent="0.45">
      <c r="A82" s="86">
        <v>3789</v>
      </c>
      <c r="B82" s="87" t="s">
        <v>274</v>
      </c>
      <c r="C82" s="88" t="s">
        <v>230</v>
      </c>
      <c r="D82" s="88" t="s">
        <v>110</v>
      </c>
      <c r="E82" s="88" t="s">
        <v>111</v>
      </c>
    </row>
    <row r="83" spans="1:5" x14ac:dyDescent="0.45">
      <c r="A83" s="86">
        <v>3790</v>
      </c>
      <c r="B83" s="87" t="s">
        <v>180</v>
      </c>
      <c r="C83" s="88" t="s">
        <v>180</v>
      </c>
      <c r="D83" s="88" t="s">
        <v>110</v>
      </c>
      <c r="E83" s="88" t="s">
        <v>111</v>
      </c>
    </row>
    <row r="84" spans="1:5" x14ac:dyDescent="0.45">
      <c r="A84" s="86">
        <v>3823</v>
      </c>
      <c r="B84" s="87" t="s">
        <v>181</v>
      </c>
      <c r="C84" s="88" t="s">
        <v>181</v>
      </c>
      <c r="D84" s="88" t="s">
        <v>121</v>
      </c>
      <c r="E84" s="88" t="s">
        <v>107</v>
      </c>
    </row>
    <row r="85" spans="1:5" x14ac:dyDescent="0.45">
      <c r="A85" s="86">
        <v>3787</v>
      </c>
      <c r="B85" s="87" t="s">
        <v>182</v>
      </c>
      <c r="C85" s="88" t="s">
        <v>253</v>
      </c>
      <c r="D85" s="88" t="s">
        <v>110</v>
      </c>
      <c r="E85" s="88" t="s">
        <v>111</v>
      </c>
    </row>
    <row r="86" spans="1:5" x14ac:dyDescent="0.45">
      <c r="A86" s="86">
        <v>3810</v>
      </c>
      <c r="B86" s="87" t="s">
        <v>183</v>
      </c>
      <c r="C86" s="88" t="s">
        <v>254</v>
      </c>
      <c r="D86" s="88" t="s">
        <v>106</v>
      </c>
      <c r="E86" s="88" t="s">
        <v>107</v>
      </c>
    </row>
    <row r="87" spans="1:5" x14ac:dyDescent="0.45">
      <c r="A87" s="86">
        <v>3695</v>
      </c>
      <c r="B87" s="87" t="s">
        <v>184</v>
      </c>
      <c r="C87" s="88" t="s">
        <v>184</v>
      </c>
      <c r="D87" s="88" t="s">
        <v>94</v>
      </c>
      <c r="E87" s="88" t="s">
        <v>95</v>
      </c>
    </row>
    <row r="88" spans="1:5" x14ac:dyDescent="0.45">
      <c r="A88" s="86">
        <v>3985</v>
      </c>
      <c r="B88" s="87" t="s">
        <v>185</v>
      </c>
      <c r="C88" s="88" t="s">
        <v>185</v>
      </c>
      <c r="D88" s="88" t="s">
        <v>99</v>
      </c>
      <c r="E88" s="88" t="s">
        <v>100</v>
      </c>
    </row>
    <row r="89" spans="1:5" x14ac:dyDescent="0.45">
      <c r="A89" s="86">
        <v>3543</v>
      </c>
      <c r="B89" s="87" t="s">
        <v>268</v>
      </c>
      <c r="C89" s="88" t="s">
        <v>268</v>
      </c>
      <c r="D89" s="88" t="s">
        <v>96</v>
      </c>
      <c r="E89" s="88" t="s">
        <v>97</v>
      </c>
    </row>
    <row r="90" spans="1:5" x14ac:dyDescent="0.45">
      <c r="A90" s="86">
        <v>3733</v>
      </c>
      <c r="B90" s="87" t="s">
        <v>186</v>
      </c>
      <c r="C90" s="88" t="s">
        <v>186</v>
      </c>
      <c r="D90" s="88" t="s">
        <v>104</v>
      </c>
      <c r="E90" s="88" t="s">
        <v>113</v>
      </c>
    </row>
    <row r="91" spans="1:5" x14ac:dyDescent="0.45">
      <c r="A91" s="86">
        <v>3668</v>
      </c>
      <c r="B91" s="87" t="s">
        <v>187</v>
      </c>
      <c r="C91" s="88" t="s">
        <v>187</v>
      </c>
      <c r="D91" s="88" t="s">
        <v>94</v>
      </c>
      <c r="E91" s="88" t="s">
        <v>95</v>
      </c>
    </row>
    <row r="92" spans="1:5" x14ac:dyDescent="0.45">
      <c r="A92" s="90">
        <v>3945</v>
      </c>
      <c r="B92" s="87" t="s">
        <v>188</v>
      </c>
      <c r="C92" s="88" t="s">
        <v>188</v>
      </c>
      <c r="D92" s="88" t="s">
        <v>258</v>
      </c>
      <c r="E92" s="88" t="s">
        <v>138</v>
      </c>
    </row>
    <row r="93" spans="1:5" x14ac:dyDescent="0.45">
      <c r="A93" s="86">
        <v>3734</v>
      </c>
      <c r="B93" s="87" t="s">
        <v>189</v>
      </c>
      <c r="C93" s="88" t="s">
        <v>189</v>
      </c>
      <c r="D93" s="88" t="s">
        <v>99</v>
      </c>
      <c r="E93" s="88" t="s">
        <v>113</v>
      </c>
    </row>
    <row r="94" spans="1:5" x14ac:dyDescent="0.45">
      <c r="A94" s="86">
        <v>3987</v>
      </c>
      <c r="B94" s="87" t="s">
        <v>190</v>
      </c>
      <c r="C94" s="88" t="s">
        <v>190</v>
      </c>
      <c r="D94" s="88" t="s">
        <v>99</v>
      </c>
      <c r="E94" s="88" t="s">
        <v>100</v>
      </c>
    </row>
    <row r="95" spans="1:5" x14ac:dyDescent="0.45">
      <c r="A95" s="86">
        <v>3669</v>
      </c>
      <c r="B95" s="87" t="s">
        <v>191</v>
      </c>
      <c r="C95" s="88" t="s">
        <v>191</v>
      </c>
      <c r="D95" s="88" t="s">
        <v>94</v>
      </c>
      <c r="E95" s="88" t="s">
        <v>95</v>
      </c>
    </row>
    <row r="96" spans="1:5" x14ac:dyDescent="0.45">
      <c r="A96" s="86">
        <v>3932</v>
      </c>
      <c r="B96" s="87" t="s">
        <v>192</v>
      </c>
      <c r="C96" s="88" t="s">
        <v>192</v>
      </c>
      <c r="D96" s="88" t="s">
        <v>104</v>
      </c>
      <c r="E96" s="88" t="s">
        <v>105</v>
      </c>
    </row>
    <row r="97" spans="1:5" x14ac:dyDescent="0.45">
      <c r="A97" s="86">
        <v>3986</v>
      </c>
      <c r="B97" s="87" t="s">
        <v>193</v>
      </c>
      <c r="C97" s="88" t="s">
        <v>193</v>
      </c>
      <c r="D97" s="88" t="s">
        <v>99</v>
      </c>
      <c r="E97" s="88" t="s">
        <v>100</v>
      </c>
    </row>
    <row r="98" spans="1:5" x14ac:dyDescent="0.45">
      <c r="A98" s="86">
        <v>3946</v>
      </c>
      <c r="B98" s="87" t="s">
        <v>194</v>
      </c>
      <c r="C98" s="88" t="s">
        <v>194</v>
      </c>
      <c r="D98" s="88" t="s">
        <v>258</v>
      </c>
      <c r="E98" s="88" t="s">
        <v>138</v>
      </c>
    </row>
    <row r="99" spans="1:5" x14ac:dyDescent="0.45">
      <c r="A99" s="86">
        <v>3670</v>
      </c>
      <c r="B99" s="87" t="s">
        <v>195</v>
      </c>
      <c r="C99" s="92" t="s">
        <v>195</v>
      </c>
      <c r="D99" s="88" t="s">
        <v>94</v>
      </c>
      <c r="E99" s="88" t="s">
        <v>95</v>
      </c>
    </row>
    <row r="100" spans="1:5" x14ac:dyDescent="0.45">
      <c r="A100" s="86">
        <v>3847</v>
      </c>
      <c r="B100" s="87" t="s">
        <v>196</v>
      </c>
      <c r="C100" s="88" t="s">
        <v>255</v>
      </c>
      <c r="D100" s="88" t="s">
        <v>196</v>
      </c>
      <c r="E100" s="88" t="s">
        <v>102</v>
      </c>
    </row>
    <row r="101" spans="1:5" x14ac:dyDescent="0.45">
      <c r="A101" s="86">
        <v>3603</v>
      </c>
      <c r="B101" s="87" t="s">
        <v>197</v>
      </c>
      <c r="C101" s="88" t="s">
        <v>197</v>
      </c>
      <c r="D101" s="88" t="s">
        <v>99</v>
      </c>
      <c r="E101" s="88" t="s">
        <v>100</v>
      </c>
    </row>
    <row r="102" spans="1:5" x14ac:dyDescent="0.45">
      <c r="A102" s="86">
        <v>3764</v>
      </c>
      <c r="B102" s="87" t="s">
        <v>256</v>
      </c>
      <c r="C102" s="88" t="s">
        <v>256</v>
      </c>
      <c r="D102" s="88" t="s">
        <v>101</v>
      </c>
      <c r="E102" s="88" t="s">
        <v>102</v>
      </c>
    </row>
    <row r="103" spans="1:5" x14ac:dyDescent="0.45">
      <c r="A103" s="86">
        <v>3506</v>
      </c>
      <c r="B103" s="87" t="s">
        <v>198</v>
      </c>
      <c r="C103" s="88" t="s">
        <v>257</v>
      </c>
      <c r="D103" s="88" t="s">
        <v>96</v>
      </c>
      <c r="E103" s="88" t="s">
        <v>97</v>
      </c>
    </row>
    <row r="104" spans="1:5" x14ac:dyDescent="0.45">
      <c r="A104" s="86">
        <v>3746</v>
      </c>
      <c r="B104" s="87" t="s">
        <v>199</v>
      </c>
      <c r="C104" s="88" t="s">
        <v>199</v>
      </c>
      <c r="D104" s="88" t="s">
        <v>101</v>
      </c>
      <c r="E104" s="88" t="s">
        <v>102</v>
      </c>
    </row>
    <row r="105" spans="1:5" x14ac:dyDescent="0.45">
      <c r="A105" s="86">
        <v>3712</v>
      </c>
      <c r="B105" s="87" t="s">
        <v>200</v>
      </c>
      <c r="C105" s="88" t="s">
        <v>200</v>
      </c>
      <c r="D105" s="88" t="s">
        <v>94</v>
      </c>
      <c r="E105" s="88" t="s">
        <v>95</v>
      </c>
    </row>
    <row r="106" spans="1:5" x14ac:dyDescent="0.45">
      <c r="A106" s="86">
        <v>3947</v>
      </c>
      <c r="B106" s="87" t="s">
        <v>201</v>
      </c>
      <c r="C106" s="88" t="s">
        <v>201</v>
      </c>
      <c r="D106" s="88" t="s">
        <v>258</v>
      </c>
      <c r="E106" s="88" t="s">
        <v>138</v>
      </c>
    </row>
    <row r="107" spans="1:5" x14ac:dyDescent="0.45">
      <c r="A107" s="86">
        <v>3791</v>
      </c>
      <c r="B107" s="87" t="s">
        <v>202</v>
      </c>
      <c r="C107" s="88" t="s">
        <v>202</v>
      </c>
      <c r="D107" s="88" t="s">
        <v>110</v>
      </c>
      <c r="E107" s="88" t="s">
        <v>111</v>
      </c>
    </row>
  </sheetData>
  <sheetProtection selectLockedCells="1" selectUnlockedCells="1"/>
  <sortState xmlns:xlrd2="http://schemas.microsoft.com/office/spreadsheetml/2017/richdata2" ref="A3:E107">
    <sortCondition ref="B2"/>
  </sortState>
  <printOptions horizontalCentered="1" verticalCentered="1"/>
  <pageMargins left="0.70866141732283472" right="0.70866141732283472" top="0.78740157480314965" bottom="0.78740157480314965" header="0.31496062992125984" footer="0.31496062992125984"/>
  <pageSetup paperSize="9" orientation="portrait" r:id="rId1"/>
  <headerFooter>
    <oddHeader>&amp;LAmt für Natur und Umwelt (ANU) Graubünden&amp;RAbteilung Luft, Lärm und Strahlung</oddHeader>
    <oddFooter>&amp;L&amp;F / &amp;A&amp;RSeite &amp;P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
      <Value>DE</Value>
    </Language>
    <CustomerID xmlns="http://schemas.microsoft.com/sharepoint/v3">A1026c</CustomerID>
    <Kurzform xmlns="aaa33bb4-a131-48f4-9bc1-82a00e57a64a">LF003d</Kurzform>
    <DateString xmlns="47d2a402-d77b-4bbf-8606-249d8b7d3cfc">2020-05-17T22:00:00+00:00</DateString>
    <Dokumentart xmlns="aaa33bb4-a131-48f4-9bc1-82a00e57a64a">
      <Value>Formular</Value>
    </Dokumentart>
    <Numero xmlns="aaa33bb4-a131-48f4-9bc1-82a00e57a64a" xsi:nil="true"/>
    <Zielgruppe xmlns="aaa33bb4-a131-48f4-9bc1-82a00e57a64a"/>
    <Schluesselwort xmlns="aaa33bb4-a131-48f4-9bc1-82a00e57a64a">T_Abfaelle_Abfallarten_Gruenabfaelle; T_Luftverschmutzung_Feuern_Info</Schluesselwort>
    <ExemplarWeiteres xmlns="aaa33bb4-a131-48f4-9bc1-82a00e57a64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3B9A4BAD06C92748B2C8CA92399C5FA3" ma:contentTypeVersion="19" ma:contentTypeDescription="Ein neues Dokument erstellen." ma:contentTypeScope="" ma:versionID="c537bb793cc754175739f95182e760bb">
  <xsd:schema xmlns:xsd="http://www.w3.org/2001/XMLSchema" xmlns:xs="http://www.w3.org/2001/XMLSchema" xmlns:p="http://schemas.microsoft.com/office/2006/metadata/properties" xmlns:ns1="http://schemas.microsoft.com/sharepoint/v3" xmlns:ns2="aaa33bb4-a131-48f4-9bc1-82a00e57a64a" xmlns:ns4="47d2a402-d77b-4bbf-8606-249d8b7d3cfc" targetNamespace="http://schemas.microsoft.com/office/2006/metadata/properties" ma:root="true" ma:fieldsID="b9049b8d6af9ed176373af095fb0f860" ns1:_="" ns2:_="" ns4:_="">
    <xsd:import namespace="http://schemas.microsoft.com/sharepoint/v3"/>
    <xsd:import namespace="aaa33bb4-a131-48f4-9bc1-82a00e57a64a"/>
    <xsd:import namespace="47d2a402-d77b-4bbf-8606-249d8b7d3cfc"/>
    <xsd:element name="properties">
      <xsd:complexType>
        <xsd:sequence>
          <xsd:element name="documentManagement">
            <xsd:complexType>
              <xsd:all>
                <xsd:element ref="ns2:Kurzform" minOccurs="0"/>
                <xsd:element ref="ns2:Numero" minOccurs="0"/>
                <xsd:element ref="ns2:Dokumentart" minOccurs="0"/>
                <xsd:element ref="ns4:DateString" minOccurs="0"/>
                <xsd:element ref="ns1:Language" minOccurs="0"/>
                <xsd:element ref="ns1:CustomerID" minOccurs="0"/>
                <xsd:element ref="ns2:Schluesselwort" minOccurs="0"/>
                <xsd:element ref="ns2:Zielgruppe" minOccurs="0"/>
                <xsd:element ref="ns2:ExemplarWeitere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7" nillable="true" ma:displayName="Sprache" ma:internalName="Language">
      <xsd:complexType>
        <xsd:complexContent>
          <xsd:extension base="dms:MultiChoice">
            <xsd:sequence>
              <xsd:element name="Value" maxOccurs="unbounded" minOccurs="0" nillable="true">
                <xsd:simpleType>
                  <xsd:restriction base="dms:Choice">
                    <xsd:enumeration value="DE"/>
                    <xsd:enumeration value="IT"/>
                    <xsd:enumeration value="RM"/>
                    <xsd:enumeration value="EN"/>
                  </xsd:restriction>
                </xsd:simpleType>
              </xsd:element>
            </xsd:sequence>
          </xsd:extension>
        </xsd:complexContent>
      </xsd:complexType>
    </xsd:element>
    <xsd:element name="CustomerID" ma:index="8" nillable="true" ma:displayName="Benutzerdefinierte ID" ma:description="" ma:internalName="CustomerI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a33bb4-a131-48f4-9bc1-82a00e57a64a" elementFormDefault="qualified">
    <xsd:import namespace="http://schemas.microsoft.com/office/2006/documentManagement/types"/>
    <xsd:import namespace="http://schemas.microsoft.com/office/infopath/2007/PartnerControls"/>
    <xsd:element name="Kurzform" ma:index="2" nillable="true" ma:displayName="Kurzform" ma:description="Kurzform zur Dokumentidentifikation" ma:internalName="Kurzform">
      <xsd:simpleType>
        <xsd:restriction base="dms:Text">
          <xsd:maxLength value="100"/>
        </xsd:restriction>
      </xsd:simpleType>
    </xsd:element>
    <xsd:element name="Numero" ma:index="3" nillable="true" ma:displayName="Numero" ma:internalName="Numero">
      <xsd:simpleType>
        <xsd:restriction base="dms:Text">
          <xsd:maxLength value="100"/>
        </xsd:restriction>
      </xsd:simpleType>
    </xsd:element>
    <xsd:element name="Dokumentart" ma:index="5" nillable="true" ma:displayName="Dokumentart" ma:internalName="Dokumentart">
      <xsd:complexType>
        <xsd:complexContent>
          <xsd:extension base="dms:MultiChoice">
            <xsd:sequence>
              <xsd:element name="Value" maxOccurs="unbounded" minOccurs="0" nillable="true">
                <xsd:simpleType>
                  <xsd:restriction base="dms:Choice">
                    <xsd:enumeration value="Vollzugshilfe"/>
                    <xsd:enumeration value="Merkblatt"/>
                    <xsd:enumeration value="Weisung"/>
                    <xsd:enumeration value="Formular"/>
                    <xsd:enumeration value="Publikation"/>
                    <xsd:enumeration value="Medienmitteilung"/>
                    <xsd:enumeration value="Temporäre Dokumente"/>
                    <xsd:enumeration value="anderes!"/>
                  </xsd:restriction>
                </xsd:simpleType>
              </xsd:element>
            </xsd:sequence>
          </xsd:extension>
        </xsd:complexContent>
      </xsd:complexType>
    </xsd:element>
    <xsd:element name="Schluesselwort" ma:index="16" nillable="true" ma:displayName="Schluesselwort" ma:internalName="Schluesselwort">
      <xsd:simpleType>
        <xsd:restriction base="dms:Text">
          <xsd:maxLength value="255"/>
        </xsd:restriction>
      </xsd:simpleType>
    </xsd:element>
    <xsd:element name="Zielgruppe" ma:index="17" nillable="true" ma:displayName="Zielgruppe" ma:internalName="Zielgruppe">
      <xsd:complexType>
        <xsd:complexContent>
          <xsd:extension base="dms:MultiChoice">
            <xsd:sequence>
              <xsd:element name="Value" maxOccurs="unbounded" minOccurs="0" nillable="true">
                <xsd:simpleType>
                  <xsd:restriction base="dms:Choice">
                    <xsd:enumeration value="Zielgruppe 1"/>
                    <xsd:enumeration value="Zielgruppe 2"/>
                  </xsd:restriction>
                </xsd:simpleType>
              </xsd:element>
            </xsd:sequence>
          </xsd:extension>
        </xsd:complexContent>
      </xsd:complexType>
    </xsd:element>
    <xsd:element name="ExemplarWeiteres" ma:index="19" nillable="true" ma:displayName="Weiteres" ma:internalName="ExemplarWeitere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d2a402-d77b-4bbf-8606-249d8b7d3cfc" elementFormDefault="qualified">
    <xsd:import namespace="http://schemas.microsoft.com/office/2006/documentManagement/types"/>
    <xsd:import namespace="http://schemas.microsoft.com/office/infopath/2007/PartnerControls"/>
    <xsd:element name="DateString" ma:index="6" nillable="true" ma:displayName="Datum" ma:description="Verweisdatum (s.a. im Dokument)" ma:format="DateOnly" ma:internalName="DateString">
      <xsd:simpleType>
        <xsd:restriction base="dms:DateTime"/>
      </xsd:simple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Inhaltstyp"/>
        <xsd:element ref="dc:title" minOccurs="0" maxOccurs="1" ma:index="1" ma:displayName="Titel"/>
        <xsd:element ref="dc:subject" minOccurs="0" maxOccurs="1"/>
        <xsd:element ref="dc:description" minOccurs="0" maxOccurs="1" ma:index="9" ma:displayName="Kommentare"/>
        <xsd:element name="keywords" minOccurs="0" maxOccurs="1" type="xsd:string"/>
        <xsd:element ref="dc:language" minOccurs="0" maxOccurs="1"/>
        <xsd:element name="category" minOccurs="0" maxOccurs="1" type="xsd:string" ma:index="4"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65ACD3-5F5B-4083-9338-F7176EAE5862}"/>
</file>

<file path=customXml/itemProps2.xml><?xml version="1.0" encoding="utf-8"?>
<ds:datastoreItem xmlns:ds="http://schemas.openxmlformats.org/officeDocument/2006/customXml" ds:itemID="{BE4CAFFD-C164-4A1C-81A4-5091F89127BB}"/>
</file>

<file path=customXml/itemProps3.xml><?xml version="1.0" encoding="utf-8"?>
<ds:datastoreItem xmlns:ds="http://schemas.openxmlformats.org/officeDocument/2006/customXml" ds:itemID="{57F8BA7D-2105-4003-BE7A-5B124FF9CD94}"/>
</file>

<file path=customXml/itemProps4.xml><?xml version="1.0" encoding="utf-8"?>
<ds:datastoreItem xmlns:ds="http://schemas.openxmlformats.org/officeDocument/2006/customXml" ds:itemID="{E3C6DA05-32BE-4501-926E-2C70478A20B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Lies_mich</vt:lpstr>
      <vt:lpstr>Formular</vt:lpstr>
      <vt:lpstr>Gemeindeliste</vt:lpstr>
      <vt:lpstr>Formular!Druckbereich</vt:lpstr>
      <vt:lpstr>Gemeindeliste!Drucktitel</vt:lpstr>
      <vt:lpstr>Gemeindeliste</vt:lpstr>
      <vt:lpstr>Gemeinden2017</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Gesuch zur Verbrennung von Grünabfällen</dc:title>
  <dc:creator>Georg Thomann</dc:creator>
  <cp:keywords>01.05.2012</cp:keywords>
  <dc:description>Gesuch zur Verbrennung von natürlichen Abfällen aus Wald, Feld und Garten (Grünabfälle) nach Art. 26b LRV</dc:description>
  <cp:lastModifiedBy>peterdurisch</cp:lastModifiedBy>
  <cp:lastPrinted>2013-04-24T05:13:46Z</cp:lastPrinted>
  <dcterms:created xsi:type="dcterms:W3CDTF">2012-03-19T12:09:37Z</dcterms:created>
  <dcterms:modified xsi:type="dcterms:W3CDTF">2020-05-18T13:07:21Z</dcterms:modified>
  <cp:category>TP_Luft_FeuernimFreien TP_Abfall_Gruen_Home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Dokument</vt:lpwstr>
  </property>
  <property fmtid="{D5CDD505-2E9C-101B-9397-08002B2CF9AE}" pid="3" name="ContentTypeId">
    <vt:lpwstr>0x0101003B9A4BAD06C92748B2C8CA92399C5FA3</vt:lpwstr>
  </property>
</Properties>
</file>